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naughton\Documents\2014 Textbook\2019 Post-Publication Updated Figures\Post-Pub Figures Including 2019 Data\"/>
    </mc:Choice>
  </mc:AlternateContent>
  <bookViews>
    <workbookView xWindow="360" yWindow="348" windowWidth="9132" windowHeight="5208" firstSheet="1" activeTab="2"/>
  </bookViews>
  <sheets>
    <sheet name="Sheet1" sheetId="1" r:id="rId1"/>
    <sheet name="Data Sources" sheetId="18" r:id="rId2"/>
    <sheet name="M2Ratio" sheetId="21" r:id="rId3"/>
    <sheet name="Data" sheetId="8" r:id="rId4"/>
  </sheets>
  <calcPr calcId="162913"/>
</workbook>
</file>

<file path=xl/calcChain.xml><?xml version="1.0" encoding="utf-8"?>
<calcChain xmlns="http://schemas.openxmlformats.org/spreadsheetml/2006/main">
  <c r="E3" i="8" l="1"/>
  <c r="F3" i="8"/>
  <c r="E4" i="8"/>
  <c r="F4" i="8"/>
  <c r="E5" i="8"/>
  <c r="F5" i="8"/>
  <c r="E6" i="8"/>
  <c r="F6" i="8"/>
  <c r="E7" i="8"/>
  <c r="F7" i="8"/>
  <c r="E8" i="8"/>
  <c r="F8" i="8"/>
  <c r="E9" i="8"/>
  <c r="F9" i="8"/>
  <c r="E10" i="8"/>
  <c r="F10" i="8"/>
  <c r="E11" i="8"/>
  <c r="F11" i="8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E42" i="8"/>
  <c r="F42" i="8"/>
  <c r="E43" i="8"/>
  <c r="F43" i="8"/>
  <c r="E44" i="8"/>
  <c r="F44" i="8"/>
  <c r="AB29" i="1" l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T29" i="1"/>
  <c r="AA29" i="1" s="1"/>
  <c r="T28" i="1"/>
  <c r="AA28" i="1" s="1"/>
  <c r="T27" i="1"/>
  <c r="AA27" i="1" s="1"/>
  <c r="T26" i="1"/>
  <c r="AA26" i="1" s="1"/>
  <c r="T25" i="1"/>
  <c r="T24" i="1"/>
  <c r="AA24" i="1" s="1"/>
  <c r="T23" i="1"/>
  <c r="T22" i="1"/>
  <c r="T21" i="1"/>
  <c r="AA21" i="1" s="1"/>
  <c r="T20" i="1"/>
  <c r="AA20" i="1" s="1"/>
  <c r="T19" i="1"/>
  <c r="AA19" i="1" s="1"/>
  <c r="T18" i="1"/>
  <c r="AA18" i="1" s="1"/>
  <c r="T17" i="1"/>
  <c r="AA17" i="1" s="1"/>
  <c r="T16" i="1"/>
  <c r="AA16" i="1" s="1"/>
  <c r="T15" i="1"/>
  <c r="AA15" i="1" s="1"/>
  <c r="T14" i="1"/>
  <c r="T13" i="1"/>
  <c r="AA13" i="1" s="1"/>
  <c r="T12" i="1"/>
  <c r="AA12" i="1" s="1"/>
  <c r="T11" i="1"/>
  <c r="AA11" i="1" s="1"/>
  <c r="T10" i="1"/>
  <c r="AA10" i="1" s="1"/>
  <c r="T9" i="1"/>
  <c r="AA9" i="1" s="1"/>
  <c r="T8" i="1"/>
  <c r="AA8" i="1" s="1"/>
  <c r="T7" i="1"/>
  <c r="AA7" i="1" s="1"/>
  <c r="T6" i="1"/>
  <c r="T5" i="1"/>
  <c r="AA5" i="1" s="1"/>
  <c r="T4" i="1"/>
  <c r="T3" i="1"/>
  <c r="AA3" i="1" s="1"/>
  <c r="W29" i="1"/>
  <c r="X29" i="1" s="1"/>
  <c r="W28" i="1"/>
  <c r="Y28" i="1" s="1"/>
  <c r="W27" i="1"/>
  <c r="X27" i="1" s="1"/>
  <c r="W26" i="1"/>
  <c r="X26" i="1" s="1"/>
  <c r="W25" i="1"/>
  <c r="Y25" i="1" s="1"/>
  <c r="W24" i="1"/>
  <c r="X24" i="1" s="1"/>
  <c r="W23" i="1"/>
  <c r="X23" i="1" s="1"/>
  <c r="W22" i="1"/>
  <c r="X22" i="1" s="1"/>
  <c r="W21" i="1"/>
  <c r="X21" i="1" s="1"/>
  <c r="W20" i="1"/>
  <c r="Y20" i="1" s="1"/>
  <c r="W19" i="1"/>
  <c r="X19" i="1" s="1"/>
  <c r="W18" i="1"/>
  <c r="X18" i="1" s="1"/>
  <c r="W17" i="1"/>
  <c r="X17" i="1" s="1"/>
  <c r="W16" i="1"/>
  <c r="X16" i="1" s="1"/>
  <c r="W15" i="1"/>
  <c r="W14" i="1"/>
  <c r="Y14" i="1" s="1"/>
  <c r="W13" i="1"/>
  <c r="X13" i="1"/>
  <c r="W12" i="1"/>
  <c r="X12" i="1" s="1"/>
  <c r="W11" i="1"/>
  <c r="X11" i="1" s="1"/>
  <c r="W10" i="1"/>
  <c r="X10" i="1" s="1"/>
  <c r="W9" i="1"/>
  <c r="W8" i="1"/>
  <c r="X8" i="1" s="1"/>
  <c r="W7" i="1"/>
  <c r="W6" i="1"/>
  <c r="Y6" i="1" s="1"/>
  <c r="W5" i="1"/>
  <c r="X5" i="1" s="1"/>
  <c r="W4" i="1"/>
  <c r="X4" i="1" s="1"/>
  <c r="N29" i="1"/>
  <c r="O29" i="1" s="1"/>
  <c r="N28" i="1"/>
  <c r="O28" i="1" s="1"/>
  <c r="M28" i="1"/>
  <c r="L28" i="1"/>
  <c r="N27" i="1"/>
  <c r="O27" i="1" s="1"/>
  <c r="M27" i="1"/>
  <c r="L27" i="1"/>
  <c r="H27" i="1"/>
  <c r="G27" i="1"/>
  <c r="N26" i="1"/>
  <c r="O26" i="1" s="1"/>
  <c r="M26" i="1"/>
  <c r="L26" i="1"/>
  <c r="H26" i="1"/>
  <c r="N25" i="1"/>
  <c r="O25" i="1" s="1"/>
  <c r="M25" i="1"/>
  <c r="L25" i="1"/>
  <c r="H25" i="1"/>
  <c r="N24" i="1"/>
  <c r="O24" i="1" s="1"/>
  <c r="M24" i="1"/>
  <c r="L24" i="1"/>
  <c r="H24" i="1"/>
  <c r="G23" i="1"/>
  <c r="G24" i="1" s="1"/>
  <c r="N23" i="1"/>
  <c r="O23" i="1" s="1"/>
  <c r="M23" i="1"/>
  <c r="L23" i="1"/>
  <c r="H23" i="1"/>
  <c r="N22" i="1"/>
  <c r="O22" i="1" s="1"/>
  <c r="E21" i="1"/>
  <c r="L22" i="1" s="1"/>
  <c r="N21" i="1"/>
  <c r="O21" i="1" s="1"/>
  <c r="E20" i="1"/>
  <c r="N20" i="1"/>
  <c r="O20" i="1" s="1"/>
  <c r="E19" i="1"/>
  <c r="L19" i="1" s="1"/>
  <c r="N19" i="1"/>
  <c r="O19" i="1" s="1"/>
  <c r="L18" i="1"/>
  <c r="M18" i="1"/>
  <c r="Q10" i="1"/>
  <c r="Q9" i="1"/>
  <c r="Q8" i="1"/>
  <c r="Q7" i="1"/>
  <c r="Q6" i="1"/>
  <c r="AA23" i="1"/>
  <c r="AA25" i="1"/>
  <c r="X6" i="1"/>
  <c r="X15" i="1"/>
  <c r="Y27" i="1"/>
  <c r="M19" i="1"/>
  <c r="Y21" i="1"/>
  <c r="X9" i="1"/>
  <c r="X7" i="1"/>
  <c r="M22" i="1"/>
  <c r="M20" i="1"/>
  <c r="Y24" i="1"/>
  <c r="Y5" i="1"/>
  <c r="H19" i="1"/>
  <c r="X28" i="1"/>
  <c r="Y18" i="1"/>
  <c r="Y29" i="1"/>
  <c r="AA4" i="1"/>
  <c r="AA6" i="1"/>
  <c r="AA14" i="1"/>
  <c r="AA22" i="1"/>
  <c r="Y16" i="1" l="1"/>
  <c r="H22" i="1"/>
  <c r="Y10" i="1"/>
  <c r="H20" i="1"/>
  <c r="Y23" i="1"/>
  <c r="M21" i="1"/>
  <c r="X14" i="1"/>
  <c r="N18" i="1"/>
  <c r="O18" i="1" s="1"/>
  <c r="Y15" i="1"/>
  <c r="Y22" i="1"/>
  <c r="Y4" i="1"/>
  <c r="Y26" i="1"/>
  <c r="Y11" i="1"/>
  <c r="Y8" i="1"/>
  <c r="X25" i="1"/>
  <c r="L20" i="1"/>
  <c r="L21" i="1"/>
  <c r="Y12" i="1"/>
  <c r="Y17" i="1"/>
  <c r="Y7" i="1"/>
  <c r="Y9" i="1"/>
  <c r="X20" i="1"/>
  <c r="Y19" i="1"/>
  <c r="H21" i="1"/>
  <c r="Y13" i="1"/>
</calcChain>
</file>

<file path=xl/sharedStrings.xml><?xml version="1.0" encoding="utf-8"?>
<sst xmlns="http://schemas.openxmlformats.org/spreadsheetml/2006/main" count="64" uniqueCount="52">
  <si>
    <t>STATE: No CB</t>
  </si>
  <si>
    <t>TotalUses</t>
  </si>
  <si>
    <t>Loans</t>
  </si>
  <si>
    <t>FX+gold</t>
  </si>
  <si>
    <t>IMFAssets</t>
  </si>
  <si>
    <t>MOFLoans</t>
  </si>
  <si>
    <t>OTHER</t>
  </si>
  <si>
    <t>STATE: With CB</t>
  </si>
  <si>
    <t>IMF</t>
  </si>
  <si>
    <t>MOF</t>
  </si>
  <si>
    <t>Other</t>
  </si>
  <si>
    <t>CBLoans</t>
  </si>
  <si>
    <t>AllLoans</t>
  </si>
  <si>
    <t>n.a.</t>
  </si>
  <si>
    <t>DefinBillions</t>
  </si>
  <si>
    <t xml:space="preserve"> GNP</t>
  </si>
  <si>
    <t>Prelim.Calc</t>
  </si>
  <si>
    <t>Credinc/GNP</t>
  </si>
  <si>
    <t>InvDef/GNP</t>
  </si>
  <si>
    <t>FundingDef</t>
  </si>
  <si>
    <t>STATE+RCC:No CB</t>
  </si>
  <si>
    <t>GuessCB</t>
  </si>
  <si>
    <t>All+MOF</t>
  </si>
  <si>
    <t>%IncAll</t>
  </si>
  <si>
    <t>Sept.(State only)</t>
  </si>
  <si>
    <t>M2</t>
  </si>
  <si>
    <t>GDP</t>
  </si>
  <si>
    <t>Year</t>
  </si>
  <si>
    <t>M2/GDP</t>
  </si>
  <si>
    <t>Save/GDP</t>
  </si>
  <si>
    <t>Deposits</t>
  </si>
  <si>
    <t>Increment</t>
  </si>
  <si>
    <t>00</t>
  </si>
  <si>
    <t>01</t>
  </si>
  <si>
    <t>Total Savings</t>
  </si>
  <si>
    <t>02</t>
  </si>
  <si>
    <t>03</t>
  </si>
  <si>
    <t>04</t>
  </si>
  <si>
    <t>New Series</t>
  </si>
  <si>
    <t>All Financial Institutions</t>
  </si>
  <si>
    <t>RMB Lending Balance</t>
  </si>
  <si>
    <t>%Growth</t>
  </si>
  <si>
    <t>Inc/GDP</t>
  </si>
  <si>
    <t>Mo</t>
  </si>
  <si>
    <t>Mo/GDP</t>
  </si>
  <si>
    <t>Billion, GDP</t>
  </si>
  <si>
    <t>%MoGrowth</t>
  </si>
  <si>
    <t>Data Sources</t>
  </si>
  <si>
    <t>See Text</t>
  </si>
  <si>
    <t>2019 Data:</t>
  </si>
  <si>
    <t>NBS, "PRC 2019 Economic and Social Development Statistical Report," February 28, 2020.</t>
  </si>
  <si>
    <t>Accessed at http://www.stats.gov.cn/tjsj/zxfb/202002/t20200228_1728913.html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</si>
</sst>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6" formatCode="0.0_ "/>
    <numFmt numFmtId="167" formatCode="#,##0.0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sz val="10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7" fillId="0" borderId="0"/>
    <xf numFmtId="2" fontId="4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1" fillId="0" borderId="0" xfId="0" applyFont="1" applyProtection="1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quotePrefix="1" applyAlignment="1">
      <alignment horizontal="right"/>
    </xf>
    <xf numFmtId="0" fontId="0" fillId="0" borderId="1" xfId="0" applyBorder="1"/>
    <xf numFmtId="0" fontId="5" fillId="0" borderId="1" xfId="0" applyFont="1" applyBorder="1"/>
    <xf numFmtId="4" fontId="0" fillId="0" borderId="0" xfId="0" applyNumberFormat="1" applyProtection="1"/>
    <xf numFmtId="4" fontId="0" fillId="0" borderId="0" xfId="0" applyNumberFormat="1"/>
    <xf numFmtId="166" fontId="6" fillId="0" borderId="0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right" vertical="center"/>
    </xf>
    <xf numFmtId="167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2" fillId="0" borderId="0" xfId="0" applyFont="1" applyProtection="1"/>
    <xf numFmtId="167" fontId="0" fillId="0" borderId="0" xfId="0" applyNumberFormat="1" applyAlignment="1">
      <alignment horizontal="right" wrapText="1"/>
    </xf>
    <xf numFmtId="0" fontId="1" fillId="0" borderId="0" xfId="0" applyFont="1" applyBorder="1" applyAlignment="1">
      <alignment vertical="center" wrapText="1"/>
    </xf>
    <xf numFmtId="4" fontId="1" fillId="0" borderId="0" xfId="0" applyNumberFormat="1" applyFont="1" applyFill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7">
    <cellStyle name="Normal" xfId="0" builtinId="0"/>
    <cellStyle name="Normal 2" xfId="1"/>
    <cellStyle name="Normal 3" xfId="4"/>
    <cellStyle name="Normal 4" xfId="6"/>
    <cellStyle name="Normal_3.1 Gross Domestic Product" xfId="2"/>
    <cellStyle name="常规_Sheet1" xfId="5"/>
    <cellStyle name="普通_A4000o0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0" b="0"/>
              <a:t>Financial Deepening: M2 and Household Saving Deposits</a:t>
            </a:r>
          </a:p>
        </c:rich>
      </c:tx>
      <c:layout>
        <c:manualLayout>
          <c:xMode val="edge"/>
          <c:yMode val="edge"/>
          <c:x val="8.4683416874156231E-2"/>
          <c:y val="5.890687800074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361854768153976E-2"/>
          <c:y val="4.7673386955057018E-2"/>
          <c:w val="0.90861347331583553"/>
          <c:h val="0.8675045668187082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Data!$D$3:$D$44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Data!$E$3:$E$44</c:f>
              <c:numCache>
                <c:formatCode>General</c:formatCode>
                <c:ptCount val="42"/>
                <c:pt idx="0">
                  <c:v>0.3137521407018784</c:v>
                </c:pt>
                <c:pt idx="1">
                  <c:v>0.35434703084989638</c:v>
                </c:pt>
                <c:pt idx="2">
                  <c:v>0.40223646351033221</c:v>
                </c:pt>
                <c:pt idx="3">
                  <c:v>0.43372908140524336</c:v>
                </c:pt>
                <c:pt idx="4">
                  <c:v>0.47859828041835711</c:v>
                </c:pt>
                <c:pt idx="5">
                  <c:v>0.51075420618180001</c:v>
                </c:pt>
                <c:pt idx="6">
                  <c:v>0.56491035240777632</c:v>
                </c:pt>
                <c:pt idx="7">
                  <c:v>0.53052566793788269</c:v>
                </c:pt>
                <c:pt idx="8">
                  <c:v>0.60222046606657542</c:v>
                </c:pt>
                <c:pt idx="9">
                  <c:v>0.685829513906001</c:v>
                </c:pt>
                <c:pt idx="10">
                  <c:v>0.66530526204843088</c:v>
                </c:pt>
                <c:pt idx="11">
                  <c:v>0.69556511464111714</c:v>
                </c:pt>
                <c:pt idx="12">
                  <c:v>0.81035241006946468</c:v>
                </c:pt>
                <c:pt idx="13">
                  <c:v>0.87931708292434652</c:v>
                </c:pt>
                <c:pt idx="14">
                  <c:v>0.9340896137086544</c:v>
                </c:pt>
                <c:pt idx="15">
                  <c:v>0.88304385364923799</c:v>
                </c:pt>
                <c:pt idx="16">
                  <c:v>0.96496119249550238</c:v>
                </c:pt>
                <c:pt idx="17">
                  <c:v>0.99037494355223921</c:v>
                </c:pt>
                <c:pt idx="18">
                  <c:v>1.0596168413782348</c:v>
                </c:pt>
                <c:pt idx="19">
                  <c:v>1.1415078717932636</c:v>
                </c:pt>
                <c:pt idx="20">
                  <c:v>1.2265729997476393</c:v>
                </c:pt>
                <c:pt idx="21">
                  <c:v>1.3238965862966021</c:v>
                </c:pt>
                <c:pt idx="22">
                  <c:v>1.342343096985344</c:v>
                </c:pt>
                <c:pt idx="23">
                  <c:v>1.4279043252443782</c:v>
                </c:pt>
                <c:pt idx="24">
                  <c:v>1.5199716720863246</c:v>
                </c:pt>
                <c:pt idx="25">
                  <c:v>1.6098062901136643</c:v>
                </c:pt>
                <c:pt idx="26">
                  <c:v>1.5645538006008395</c:v>
                </c:pt>
                <c:pt idx="27">
                  <c:v>1.5949036642858783</c:v>
                </c:pt>
                <c:pt idx="28">
                  <c:v>1.5749469669178382</c:v>
                </c:pt>
                <c:pt idx="29">
                  <c:v>1.493718999023667</c:v>
                </c:pt>
                <c:pt idx="30">
                  <c:v>1.4884104539278034</c:v>
                </c:pt>
                <c:pt idx="31">
                  <c:v>1.7394381978304116</c:v>
                </c:pt>
                <c:pt idx="32">
                  <c:v>1.7611405241152258</c:v>
                </c:pt>
                <c:pt idx="33">
                  <c:v>1.7452790526380078</c:v>
                </c:pt>
                <c:pt idx="34">
                  <c:v>1.80873556389023</c:v>
                </c:pt>
                <c:pt idx="35">
                  <c:v>1.8660938486570497</c:v>
                </c:pt>
                <c:pt idx="36">
                  <c:v>1.9155028235689651</c:v>
                </c:pt>
                <c:pt idx="37">
                  <c:v>2.0295809329805019</c:v>
                </c:pt>
                <c:pt idx="38">
                  <c:v>2.0945126400425478</c:v>
                </c:pt>
                <c:pt idx="39">
                  <c:v>2.0429604084925295</c:v>
                </c:pt>
                <c:pt idx="40">
                  <c:v>2.0290180210249922</c:v>
                </c:pt>
                <c:pt idx="41">
                  <c:v>2.0043093660589486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E-41D0-A641-8F959CFE8C16}"/>
            </c:ext>
          </c:extLst>
        </c:ser>
        <c:ser>
          <c:idx val="1"/>
          <c:order val="1"/>
          <c:spPr>
            <a:ln w="38100">
              <a:solidFill>
                <a:srgbClr val="9900CC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9900CC"/>
                </a:solidFill>
                <a:prstDash val="solid"/>
              </a:ln>
            </c:spPr>
          </c:marker>
          <c:cat>
            <c:numRef>
              <c:f>Data!$D$3:$D$44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Data!$F$3:$F$44</c:f>
              <c:numCache>
                <c:formatCode>General</c:formatCode>
                <c:ptCount val="42"/>
                <c:pt idx="0">
                  <c:v>5.7248484518987688E-2</c:v>
                </c:pt>
                <c:pt idx="1">
                  <c:v>6.8528228264845753E-2</c:v>
                </c:pt>
                <c:pt idx="2">
                  <c:v>8.708257040718459E-2</c:v>
                </c:pt>
                <c:pt idx="3">
                  <c:v>0.10612261436849144</c:v>
                </c:pt>
                <c:pt idx="4">
                  <c:v>0.12569322961253579</c:v>
                </c:pt>
                <c:pt idx="5">
                  <c:v>0.14823365277616302</c:v>
                </c:pt>
                <c:pt idx="6">
                  <c:v>0.16688878202926427</c:v>
                </c:pt>
                <c:pt idx="7">
                  <c:v>0.17832924859048896</c:v>
                </c:pt>
                <c:pt idx="8">
                  <c:v>0.21564734681289877</c:v>
                </c:pt>
                <c:pt idx="9">
                  <c:v>0.25243539828823941</c:v>
                </c:pt>
                <c:pt idx="10">
                  <c:v>0.25042159626887306</c:v>
                </c:pt>
                <c:pt idx="11">
                  <c:v>0.29959196027870105</c:v>
                </c:pt>
                <c:pt idx="12">
                  <c:v>0.37271431523507248</c:v>
                </c:pt>
                <c:pt idx="13">
                  <c:v>0.41384920202130365</c:v>
                </c:pt>
                <c:pt idx="14">
                  <c:v>0.42454908161576793</c:v>
                </c:pt>
                <c:pt idx="15">
                  <c:v>0.42618828700537092</c:v>
                </c:pt>
                <c:pt idx="16">
                  <c:v>0.4424322796196351</c:v>
                </c:pt>
                <c:pt idx="17">
                  <c:v>0.48357268270734061</c:v>
                </c:pt>
                <c:pt idx="18">
                  <c:v>0.53639979056891729</c:v>
                </c:pt>
                <c:pt idx="19">
                  <c:v>0.58056576553973527</c:v>
                </c:pt>
                <c:pt idx="20">
                  <c:v>0.62688170149831868</c:v>
                </c:pt>
                <c:pt idx="21">
                  <c:v>0.65833594657503391</c:v>
                </c:pt>
                <c:pt idx="22">
                  <c:v>0.64152708264152103</c:v>
                </c:pt>
                <c:pt idx="23">
                  <c:v>0.66534672041463749</c:v>
                </c:pt>
                <c:pt idx="24">
                  <c:v>0.71403677699326473</c:v>
                </c:pt>
                <c:pt idx="25">
                  <c:v>0.75400590880645024</c:v>
                </c:pt>
                <c:pt idx="26">
                  <c:v>0.73872251764394747</c:v>
                </c:pt>
                <c:pt idx="27">
                  <c:v>0.75299924353602321</c:v>
                </c:pt>
                <c:pt idx="28">
                  <c:v>0.73636713703383871</c:v>
                </c:pt>
                <c:pt idx="29">
                  <c:v>0.65069977929766976</c:v>
                </c:pt>
                <c:pt idx="30">
                  <c:v>0.69541035306470333</c:v>
                </c:pt>
                <c:pt idx="31">
                  <c:v>0.75936458894340242</c:v>
                </c:pt>
                <c:pt idx="32">
                  <c:v>0.74827847179202722</c:v>
                </c:pt>
                <c:pt idx="33">
                  <c:v>0.7132964244388964</c:v>
                </c:pt>
                <c:pt idx="34">
                  <c:v>0.75419064948568448</c:v>
                </c:pt>
                <c:pt idx="35">
                  <c:v>0.77807526672818816</c:v>
                </c:pt>
                <c:pt idx="36">
                  <c:v>0.78359457622762962</c:v>
                </c:pt>
                <c:pt idx="37">
                  <c:v>0.79604009308964729</c:v>
                </c:pt>
                <c:pt idx="38">
                  <c:v>0.81547921468073969</c:v>
                </c:pt>
                <c:pt idx="39">
                  <c:v>0.78436094699717085</c:v>
                </c:pt>
                <c:pt idx="40">
                  <c:v>0.79532449674250916</c:v>
                </c:pt>
                <c:pt idx="41">
                  <c:v>0.82056586921528163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E-41D0-A641-8F959CFE8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4032"/>
        <c:axId val="189565952"/>
      </c:lineChart>
      <c:catAx>
        <c:axId val="1895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56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65952"/>
        <c:scaling>
          <c:orientation val="minMax"/>
          <c:max val="2.2000000000000002"/>
        </c:scaling>
        <c:delete val="0"/>
        <c:axPos val="l"/>
        <c:majorGridlines>
          <c:spPr>
            <a:ln w="3175">
              <a:solidFill>
                <a:schemeClr val="accent5">
                  <a:lumMod val="50000"/>
                  <a:alpha val="18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GDP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5640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7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680" cy="58210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0.47142</cdr:x>
      <cdr:y>0.19975</cdr:y>
    </cdr:from>
    <cdr:to>
      <cdr:x>0.60773</cdr:x>
      <cdr:y>0.24664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6610" y="1162763"/>
          <a:ext cx="1167179" cy="2729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7432" rIns="27432" bIns="27432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M2 / GDP</a:t>
          </a:r>
        </a:p>
      </cdr:txBody>
    </cdr:sp>
  </cdr:relSizeAnchor>
  <cdr:relSizeAnchor xmlns:cdr="http://schemas.openxmlformats.org/drawingml/2006/chartDrawing">
    <cdr:from>
      <cdr:x>0.57899</cdr:x>
      <cdr:y>0.63775</cdr:y>
    </cdr:from>
    <cdr:to>
      <cdr:x>0.90557</cdr:x>
      <cdr:y>0.68268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7729" y="3712377"/>
          <a:ext cx="2796400" cy="2615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7432" rIns="27432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Household Saving Deposits / GDP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opLeftCell="J1" workbookViewId="0">
      <selection activeCell="AD18" sqref="AD18"/>
    </sheetView>
  </sheetViews>
  <sheetFormatPr defaultRowHeight="13.2"/>
  <cols>
    <col min="22" max="22" width="17.88671875" customWidth="1"/>
  </cols>
  <sheetData>
    <row r="1" spans="1:28">
      <c r="U1" t="s">
        <v>38</v>
      </c>
      <c r="V1" t="s">
        <v>39</v>
      </c>
    </row>
    <row r="2" spans="1:28">
      <c r="A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K2" s="1" t="s">
        <v>1</v>
      </c>
      <c r="L2" s="1" t="s">
        <v>2</v>
      </c>
      <c r="M2" s="1" t="s">
        <v>3</v>
      </c>
      <c r="N2" s="1" t="s">
        <v>8</v>
      </c>
      <c r="O2" s="1" t="s">
        <v>9</v>
      </c>
      <c r="P2" s="1" t="s">
        <v>10</v>
      </c>
      <c r="Q2" s="1" t="s">
        <v>11</v>
      </c>
      <c r="R2" s="1" t="s">
        <v>12</v>
      </c>
      <c r="S2" s="1" t="s">
        <v>26</v>
      </c>
      <c r="T2" s="1" t="s">
        <v>45</v>
      </c>
      <c r="V2" s="1" t="s">
        <v>40</v>
      </c>
      <c r="W2" s="1" t="s">
        <v>31</v>
      </c>
      <c r="X2" s="1" t="s">
        <v>41</v>
      </c>
      <c r="Y2" s="1" t="s">
        <v>42</v>
      </c>
      <c r="Z2" s="1" t="s">
        <v>43</v>
      </c>
      <c r="AA2" s="1" t="s">
        <v>44</v>
      </c>
      <c r="AB2" s="1" t="s">
        <v>46</v>
      </c>
    </row>
    <row r="3" spans="1:28">
      <c r="A3" s="2">
        <v>78</v>
      </c>
      <c r="C3" s="2">
        <v>187.65</v>
      </c>
      <c r="D3" s="2">
        <v>185</v>
      </c>
      <c r="E3" s="2">
        <v>2.65</v>
      </c>
      <c r="F3" s="2">
        <v>0</v>
      </c>
      <c r="G3" s="2">
        <v>0</v>
      </c>
      <c r="H3" s="2">
        <v>0</v>
      </c>
      <c r="I3" s="2">
        <v>78</v>
      </c>
      <c r="K3" s="1" t="s">
        <v>13</v>
      </c>
      <c r="L3" s="1" t="s">
        <v>13</v>
      </c>
      <c r="M3" s="2">
        <v>2.65</v>
      </c>
      <c r="N3" s="2">
        <v>0</v>
      </c>
      <c r="O3" s="2">
        <v>0</v>
      </c>
      <c r="P3" s="2">
        <v>0</v>
      </c>
      <c r="R3" s="2">
        <v>194</v>
      </c>
      <c r="S3" s="12">
        <v>3624.1</v>
      </c>
      <c r="T3" s="13">
        <f>S3/10</f>
        <v>362.40999999999997</v>
      </c>
      <c r="U3" s="2">
        <v>78</v>
      </c>
      <c r="V3" s="10">
        <v>185</v>
      </c>
      <c r="W3" s="11"/>
      <c r="Z3">
        <v>21.2</v>
      </c>
      <c r="AA3" s="6">
        <f>Z3/T3</f>
        <v>5.8497282083827713E-2</v>
      </c>
    </row>
    <row r="4" spans="1:28">
      <c r="A4" s="2">
        <v>79</v>
      </c>
      <c r="C4" s="2">
        <v>216.26</v>
      </c>
      <c r="D4" s="2">
        <v>203.96</v>
      </c>
      <c r="E4" s="2">
        <v>3.28</v>
      </c>
      <c r="F4" s="2">
        <v>0</v>
      </c>
      <c r="G4" s="2">
        <v>9.02</v>
      </c>
      <c r="H4" s="2">
        <v>0</v>
      </c>
      <c r="I4" s="2">
        <v>79</v>
      </c>
      <c r="K4" s="1" t="s">
        <v>13</v>
      </c>
      <c r="L4" s="1" t="s">
        <v>13</v>
      </c>
      <c r="M4" s="2">
        <v>3.28</v>
      </c>
      <c r="N4" s="2">
        <v>0</v>
      </c>
      <c r="O4" s="2">
        <v>9.02</v>
      </c>
      <c r="P4" s="2">
        <v>0</v>
      </c>
      <c r="R4" s="2">
        <v>214.24700000000001</v>
      </c>
      <c r="S4" s="12">
        <v>4038.2</v>
      </c>
      <c r="T4" s="13">
        <f t="shared" ref="T4:T29" si="0">S4/10</f>
        <v>403.82</v>
      </c>
      <c r="U4" s="2">
        <v>79</v>
      </c>
      <c r="V4" s="10">
        <v>203.96</v>
      </c>
      <c r="W4" s="11">
        <f>V4-V3</f>
        <v>18.960000000000008</v>
      </c>
      <c r="X4" s="6">
        <f>W4/V3</f>
        <v>0.10248648648648653</v>
      </c>
      <c r="Y4" s="6">
        <f>W4/T4</f>
        <v>4.6951612104402969E-2</v>
      </c>
      <c r="Z4">
        <v>26.77</v>
      </c>
      <c r="AA4" s="6">
        <f t="shared" ref="AA4:AA29" si="1">Z4/T4</f>
        <v>6.6291912238125902E-2</v>
      </c>
      <c r="AB4" s="6">
        <f>(Z4-Z3)/Z3</f>
        <v>0.2627358490566038</v>
      </c>
    </row>
    <row r="5" spans="1:28">
      <c r="A5" s="2">
        <v>80</v>
      </c>
      <c r="C5" s="2">
        <v>262.43</v>
      </c>
      <c r="D5" s="2">
        <v>241.43</v>
      </c>
      <c r="E5" s="2">
        <v>0.38</v>
      </c>
      <c r="F5" s="2">
        <v>3.6</v>
      </c>
      <c r="G5" s="2">
        <v>17.02</v>
      </c>
      <c r="H5" s="2">
        <v>0</v>
      </c>
      <c r="I5" s="2">
        <v>80</v>
      </c>
      <c r="K5" s="1" t="s">
        <v>13</v>
      </c>
      <c r="L5" s="1" t="s">
        <v>13</v>
      </c>
      <c r="M5" s="2">
        <v>0.38</v>
      </c>
      <c r="N5" s="2">
        <v>3.6</v>
      </c>
      <c r="O5" s="2">
        <v>17.02</v>
      </c>
      <c r="P5" s="2">
        <v>0</v>
      </c>
      <c r="R5" s="2">
        <v>256.80899999999997</v>
      </c>
      <c r="S5" s="12">
        <v>4517.8</v>
      </c>
      <c r="T5" s="13">
        <f t="shared" si="0"/>
        <v>451.78000000000003</v>
      </c>
      <c r="U5" s="2">
        <v>80</v>
      </c>
      <c r="V5" s="10">
        <v>241.43</v>
      </c>
      <c r="W5" s="11">
        <f t="shared" ref="W5:W29" si="2">V5-V4</f>
        <v>37.47</v>
      </c>
      <c r="X5" s="6">
        <f t="shared" ref="X5:X29" si="3">W5/V4</f>
        <v>0.18371249264561679</v>
      </c>
      <c r="Y5" s="6">
        <f t="shared" ref="Y5:Y29" si="4">W5/T5</f>
        <v>8.2938598432865551E-2</v>
      </c>
      <c r="Z5">
        <v>34.619999999999997</v>
      </c>
      <c r="AA5" s="6">
        <f t="shared" si="1"/>
        <v>7.6630218247819723E-2</v>
      </c>
      <c r="AB5" s="6">
        <f t="shared" ref="AB5:AB29" si="5">(Z5-Z4)/Z4</f>
        <v>0.29323870003735519</v>
      </c>
    </row>
    <row r="6" spans="1:28">
      <c r="A6" s="2">
        <v>81</v>
      </c>
      <c r="C6" s="2">
        <v>307.51</v>
      </c>
      <c r="D6" s="2">
        <v>276.45999999999998</v>
      </c>
      <c r="E6" s="2">
        <v>10.16</v>
      </c>
      <c r="F6" s="2">
        <v>3.87</v>
      </c>
      <c r="G6" s="2">
        <v>17.02</v>
      </c>
      <c r="H6" s="2">
        <v>0</v>
      </c>
      <c r="I6" s="2">
        <v>81</v>
      </c>
      <c r="K6" s="2">
        <v>317.07</v>
      </c>
      <c r="L6" s="2">
        <v>286.02999999999997</v>
      </c>
      <c r="M6" s="2">
        <v>10.16</v>
      </c>
      <c r="N6" s="2">
        <v>3.87</v>
      </c>
      <c r="O6" s="2">
        <v>17.02</v>
      </c>
      <c r="P6" s="2">
        <v>0</v>
      </c>
      <c r="Q6" s="2">
        <f>K6-C6</f>
        <v>9.5600000000000023</v>
      </c>
      <c r="R6" s="2">
        <v>295.154</v>
      </c>
      <c r="S6" s="12">
        <v>4862.3999999999996</v>
      </c>
      <c r="T6" s="13">
        <f t="shared" si="0"/>
        <v>486.23999999999995</v>
      </c>
      <c r="U6" s="2">
        <v>81</v>
      </c>
      <c r="V6" s="10">
        <v>286.02</v>
      </c>
      <c r="W6" s="11">
        <f t="shared" si="2"/>
        <v>44.589999999999975</v>
      </c>
      <c r="X6" s="6">
        <f t="shared" si="3"/>
        <v>0.18469121484488246</v>
      </c>
      <c r="Y6" s="6">
        <f t="shared" si="4"/>
        <v>9.1703685422836412E-2</v>
      </c>
      <c r="Z6">
        <v>39.630000000000003</v>
      </c>
      <c r="AA6" s="6">
        <f t="shared" si="1"/>
        <v>8.150296150049359E-2</v>
      </c>
      <c r="AB6" s="6">
        <f t="shared" si="5"/>
        <v>0.14471403812824973</v>
      </c>
    </row>
    <row r="7" spans="1:28">
      <c r="A7" s="2">
        <v>82</v>
      </c>
      <c r="C7" s="2">
        <v>349.01</v>
      </c>
      <c r="D7" s="2">
        <v>305.23</v>
      </c>
      <c r="E7" s="2">
        <v>22.97</v>
      </c>
      <c r="F7" s="2">
        <v>3.79</v>
      </c>
      <c r="G7" s="2">
        <v>17.02</v>
      </c>
      <c r="H7" s="2">
        <v>0</v>
      </c>
      <c r="I7" s="2">
        <v>82</v>
      </c>
      <c r="K7" s="2">
        <v>361.84</v>
      </c>
      <c r="L7" s="2">
        <v>318.05</v>
      </c>
      <c r="M7" s="2">
        <v>22.97</v>
      </c>
      <c r="N7" s="2">
        <v>3.79</v>
      </c>
      <c r="O7" s="2">
        <v>17.02</v>
      </c>
      <c r="P7" s="2">
        <v>0</v>
      </c>
      <c r="Q7" s="2">
        <f>K7-C7</f>
        <v>12.829999999999984</v>
      </c>
      <c r="R7" s="2">
        <v>329.09500000000003</v>
      </c>
      <c r="S7" s="12">
        <v>5294.7</v>
      </c>
      <c r="T7" s="13">
        <f t="shared" si="0"/>
        <v>529.47</v>
      </c>
      <c r="U7" s="2">
        <v>82</v>
      </c>
      <c r="V7" s="10">
        <v>318.06</v>
      </c>
      <c r="W7" s="11">
        <f t="shared" si="2"/>
        <v>32.04000000000002</v>
      </c>
      <c r="X7" s="6">
        <f t="shared" si="3"/>
        <v>0.1120201384518566</v>
      </c>
      <c r="Y7" s="6">
        <f t="shared" si="4"/>
        <v>6.0513343532211494E-2</v>
      </c>
      <c r="Z7">
        <v>43.91</v>
      </c>
      <c r="AA7" s="6">
        <f t="shared" si="1"/>
        <v>8.2931988592365946E-2</v>
      </c>
      <c r="AB7" s="6">
        <f t="shared" si="5"/>
        <v>0.10799899066363849</v>
      </c>
    </row>
    <row r="8" spans="1:28">
      <c r="A8" s="2">
        <v>83</v>
      </c>
      <c r="C8" s="2">
        <v>396.6</v>
      </c>
      <c r="D8" s="2">
        <v>343.10500000000002</v>
      </c>
      <c r="E8" s="2">
        <v>27.81</v>
      </c>
      <c r="F8" s="2">
        <v>5.73</v>
      </c>
      <c r="G8" s="2">
        <v>19.96</v>
      </c>
      <c r="H8" s="2">
        <v>0</v>
      </c>
      <c r="I8" s="2">
        <v>83</v>
      </c>
      <c r="K8" s="2">
        <v>412.49</v>
      </c>
      <c r="L8" s="2">
        <v>358.98</v>
      </c>
      <c r="M8" s="2">
        <v>27.81</v>
      </c>
      <c r="N8" s="2">
        <v>5.73</v>
      </c>
      <c r="O8" s="2">
        <v>19.96</v>
      </c>
      <c r="P8" s="2">
        <v>0</v>
      </c>
      <c r="Q8" s="2">
        <f>K8-C8</f>
        <v>15.889999999999986</v>
      </c>
      <c r="R8" s="2">
        <v>373.73</v>
      </c>
      <c r="S8" s="12">
        <v>5934.5</v>
      </c>
      <c r="T8" s="13">
        <f t="shared" si="0"/>
        <v>593.45000000000005</v>
      </c>
      <c r="U8" s="2">
        <v>83</v>
      </c>
      <c r="V8" s="10">
        <v>358.99</v>
      </c>
      <c r="W8" s="11">
        <f t="shared" si="2"/>
        <v>40.930000000000007</v>
      </c>
      <c r="X8" s="6">
        <f t="shared" si="3"/>
        <v>0.12868641136892411</v>
      </c>
      <c r="Y8" s="6">
        <f t="shared" si="4"/>
        <v>6.8969584632235237E-2</v>
      </c>
      <c r="Z8">
        <v>52.98</v>
      </c>
      <c r="AA8" s="6">
        <f t="shared" si="1"/>
        <v>8.9274580840845885E-2</v>
      </c>
      <c r="AB8" s="6">
        <f t="shared" si="5"/>
        <v>0.20655887041676158</v>
      </c>
    </row>
    <row r="9" spans="1:28">
      <c r="A9" s="2">
        <v>84</v>
      </c>
      <c r="C9" s="2">
        <v>507.95</v>
      </c>
      <c r="D9" s="2">
        <v>441.96</v>
      </c>
      <c r="E9" s="2">
        <v>27.56</v>
      </c>
      <c r="F9" s="2">
        <v>6.78</v>
      </c>
      <c r="G9" s="2">
        <v>26.08</v>
      </c>
      <c r="H9" s="2">
        <v>5.57</v>
      </c>
      <c r="I9" s="2">
        <v>84</v>
      </c>
      <c r="K9" s="2">
        <v>542.6</v>
      </c>
      <c r="L9" s="2">
        <v>476.61</v>
      </c>
      <c r="M9" s="2">
        <v>27.56</v>
      </c>
      <c r="N9" s="2">
        <v>6.78</v>
      </c>
      <c r="O9" s="2">
        <v>26.08</v>
      </c>
      <c r="P9" s="2">
        <v>5.57</v>
      </c>
      <c r="Q9" s="2">
        <f>K9-C9</f>
        <v>34.650000000000034</v>
      </c>
      <c r="R9" s="2">
        <v>508.92700000000002</v>
      </c>
      <c r="S9" s="12">
        <v>7171</v>
      </c>
      <c r="T9" s="13">
        <f t="shared" si="0"/>
        <v>717.1</v>
      </c>
      <c r="U9" s="2">
        <v>84</v>
      </c>
      <c r="V9" s="10">
        <v>476.61</v>
      </c>
      <c r="W9" s="11">
        <f t="shared" si="2"/>
        <v>117.62</v>
      </c>
      <c r="X9" s="6">
        <f t="shared" si="3"/>
        <v>0.32764143848018051</v>
      </c>
      <c r="Y9" s="6">
        <f t="shared" si="4"/>
        <v>0.16402175428810487</v>
      </c>
      <c r="Z9">
        <v>79.209999999999994</v>
      </c>
      <c r="AA9" s="6">
        <f t="shared" si="1"/>
        <v>0.11045879235810904</v>
      </c>
      <c r="AB9" s="6">
        <f t="shared" si="5"/>
        <v>0.49509248773121928</v>
      </c>
    </row>
    <row r="10" spans="1:28">
      <c r="A10" s="2">
        <v>85</v>
      </c>
      <c r="C10" s="2">
        <v>589.12</v>
      </c>
      <c r="D10" s="2">
        <v>536.58000000000004</v>
      </c>
      <c r="E10" s="2">
        <v>10.51</v>
      </c>
      <c r="F10" s="2">
        <v>8.8699999999999992</v>
      </c>
      <c r="G10" s="2">
        <v>27.504999999999999</v>
      </c>
      <c r="H10" s="2">
        <v>5.65</v>
      </c>
      <c r="I10" s="2">
        <v>85</v>
      </c>
      <c r="K10" s="2">
        <v>643.1</v>
      </c>
      <c r="L10" s="2">
        <v>590.54999999999995</v>
      </c>
      <c r="M10" s="2">
        <v>10.51</v>
      </c>
      <c r="N10" s="2">
        <v>8.8699999999999992</v>
      </c>
      <c r="O10" s="2">
        <v>27.504999999999999</v>
      </c>
      <c r="P10" s="2">
        <v>5.65</v>
      </c>
      <c r="Q10" s="2">
        <f>K10-C10</f>
        <v>53.980000000000018</v>
      </c>
      <c r="R10" s="2">
        <v>627.173</v>
      </c>
      <c r="S10" s="12">
        <v>8964.4</v>
      </c>
      <c r="T10" s="13">
        <f t="shared" si="0"/>
        <v>896.43999999999994</v>
      </c>
      <c r="U10" s="2">
        <v>85</v>
      </c>
      <c r="V10" s="10">
        <v>590.55999999999995</v>
      </c>
      <c r="W10" s="11">
        <f t="shared" si="2"/>
        <v>113.94999999999993</v>
      </c>
      <c r="X10" s="6">
        <f t="shared" si="3"/>
        <v>0.23908436667296099</v>
      </c>
      <c r="Y10" s="6">
        <f t="shared" si="4"/>
        <v>0.12711391727276777</v>
      </c>
      <c r="Z10">
        <v>98.78</v>
      </c>
      <c r="AA10" s="6">
        <f t="shared" si="1"/>
        <v>0.11019142385435725</v>
      </c>
      <c r="AB10" s="6">
        <f t="shared" si="5"/>
        <v>0.24706476454993068</v>
      </c>
    </row>
    <row r="11" spans="1:28">
      <c r="A11" s="2">
        <v>86</v>
      </c>
      <c r="I11" s="2">
        <v>86</v>
      </c>
      <c r="K11" s="2">
        <v>820.64</v>
      </c>
      <c r="L11" s="2">
        <v>759.08</v>
      </c>
      <c r="M11" s="2">
        <v>8.92</v>
      </c>
      <c r="N11" s="2">
        <v>10.039999999999999</v>
      </c>
      <c r="O11" s="2">
        <v>37</v>
      </c>
      <c r="P11" s="2">
        <v>5.59</v>
      </c>
      <c r="R11" s="2">
        <v>811.64800000000002</v>
      </c>
      <c r="S11" s="12">
        <v>10202.200000000001</v>
      </c>
      <c r="T11" s="13">
        <f t="shared" si="0"/>
        <v>1020.22</v>
      </c>
      <c r="U11" s="2">
        <v>86</v>
      </c>
      <c r="V11" s="10">
        <v>759.08</v>
      </c>
      <c r="W11" s="11">
        <f t="shared" si="2"/>
        <v>168.5200000000001</v>
      </c>
      <c r="X11" s="6">
        <f t="shared" si="3"/>
        <v>0.28535627201300479</v>
      </c>
      <c r="Y11" s="6">
        <f t="shared" si="4"/>
        <v>0.16518005920291712</v>
      </c>
      <c r="Z11">
        <v>121.84</v>
      </c>
      <c r="AA11" s="6">
        <f t="shared" si="1"/>
        <v>0.11942522201093882</v>
      </c>
      <c r="AB11" s="6">
        <f t="shared" si="5"/>
        <v>0.23344806641020452</v>
      </c>
    </row>
    <row r="12" spans="1:28">
      <c r="A12" s="2">
        <v>87</v>
      </c>
      <c r="I12" s="2">
        <v>87</v>
      </c>
      <c r="K12" s="2">
        <v>997.62</v>
      </c>
      <c r="L12" s="2">
        <v>903.24</v>
      </c>
      <c r="M12" s="2">
        <v>19.41</v>
      </c>
      <c r="N12" s="2">
        <v>17.88</v>
      </c>
      <c r="O12" s="2">
        <v>51.5</v>
      </c>
      <c r="P12" s="2">
        <v>5.59</v>
      </c>
      <c r="R12" s="2">
        <v>976.61099999999999</v>
      </c>
      <c r="S12" s="12">
        <v>11962.5</v>
      </c>
      <c r="T12" s="13">
        <f t="shared" si="0"/>
        <v>1196.25</v>
      </c>
      <c r="U12" s="2">
        <v>87</v>
      </c>
      <c r="V12" s="10">
        <v>903.25</v>
      </c>
      <c r="W12" s="11">
        <f t="shared" si="2"/>
        <v>144.16999999999996</v>
      </c>
      <c r="X12" s="6">
        <f t="shared" si="3"/>
        <v>0.18992728039205348</v>
      </c>
      <c r="Y12" s="6">
        <f t="shared" si="4"/>
        <v>0.12051828631138972</v>
      </c>
      <c r="Z12">
        <v>145.44999999999999</v>
      </c>
      <c r="AA12" s="6">
        <f t="shared" si="1"/>
        <v>0.12158829676071055</v>
      </c>
      <c r="AB12" s="6">
        <f t="shared" si="5"/>
        <v>0.19377872619829273</v>
      </c>
    </row>
    <row r="13" spans="1:28">
      <c r="A13" s="2">
        <v>88</v>
      </c>
      <c r="I13" s="2">
        <v>88</v>
      </c>
      <c r="K13" s="2">
        <v>1154.1300000000001</v>
      </c>
      <c r="L13" s="2">
        <v>1055.1300000000001</v>
      </c>
      <c r="M13" s="2">
        <v>17.04</v>
      </c>
      <c r="N13" s="2">
        <v>18.71</v>
      </c>
      <c r="O13" s="2">
        <v>57.65</v>
      </c>
      <c r="P13" s="2">
        <v>5.59</v>
      </c>
      <c r="R13" s="2">
        <v>1141.9000000000001</v>
      </c>
      <c r="S13" s="12">
        <v>14928.3</v>
      </c>
      <c r="T13" s="13">
        <f t="shared" si="0"/>
        <v>1492.83</v>
      </c>
      <c r="U13" s="2">
        <v>88</v>
      </c>
      <c r="V13" s="10">
        <v>1055.1300000000001</v>
      </c>
      <c r="W13" s="11">
        <f t="shared" si="2"/>
        <v>151.88000000000011</v>
      </c>
      <c r="X13" s="6">
        <f t="shared" si="3"/>
        <v>0.16814835316911167</v>
      </c>
      <c r="Y13" s="6">
        <f t="shared" si="4"/>
        <v>0.10173964885485964</v>
      </c>
      <c r="Z13">
        <v>213.4</v>
      </c>
      <c r="AA13" s="6">
        <f t="shared" si="1"/>
        <v>0.14294996751137104</v>
      </c>
      <c r="AB13" s="6">
        <f t="shared" si="5"/>
        <v>0.46717084908903417</v>
      </c>
    </row>
    <row r="14" spans="1:28">
      <c r="A14" s="2">
        <v>89</v>
      </c>
      <c r="I14" s="2">
        <v>89</v>
      </c>
      <c r="K14" s="2">
        <v>1361.79</v>
      </c>
      <c r="L14" s="2">
        <v>1240.93</v>
      </c>
      <c r="M14" s="2">
        <v>27.66</v>
      </c>
      <c r="N14" s="2">
        <v>19.16</v>
      </c>
      <c r="O14" s="2">
        <v>68.459999999999994</v>
      </c>
      <c r="P14" s="2">
        <v>5.59</v>
      </c>
      <c r="S14" s="12">
        <v>16909.2</v>
      </c>
      <c r="T14" s="13">
        <f t="shared" si="0"/>
        <v>1690.92</v>
      </c>
      <c r="U14" s="2">
        <v>89</v>
      </c>
      <c r="V14" s="10">
        <v>1436.01</v>
      </c>
      <c r="W14" s="11">
        <f t="shared" si="2"/>
        <v>380.87999999999988</v>
      </c>
      <c r="X14" s="6">
        <f t="shared" si="3"/>
        <v>0.36097921583122444</v>
      </c>
      <c r="Y14" s="6">
        <f t="shared" si="4"/>
        <v>0.22525015967638912</v>
      </c>
      <c r="Z14">
        <v>234.4</v>
      </c>
      <c r="AA14" s="6">
        <f t="shared" si="1"/>
        <v>0.13862276157358125</v>
      </c>
      <c r="AB14" s="6">
        <f t="shared" si="5"/>
        <v>9.8406747891283966E-2</v>
      </c>
    </row>
    <row r="15" spans="1:28">
      <c r="A15" s="2">
        <v>90</v>
      </c>
      <c r="I15" s="2">
        <v>90</v>
      </c>
      <c r="K15" s="2">
        <v>1683.79</v>
      </c>
      <c r="L15" s="2">
        <v>1516.64</v>
      </c>
      <c r="M15" s="2">
        <v>61.15</v>
      </c>
      <c r="N15" s="2">
        <v>25.9</v>
      </c>
      <c r="O15" s="2">
        <v>80.11</v>
      </c>
      <c r="P15" s="2">
        <v>5.59</v>
      </c>
      <c r="S15" s="12">
        <v>18547.900000000001</v>
      </c>
      <c r="T15" s="13">
        <f t="shared" si="0"/>
        <v>1854.7900000000002</v>
      </c>
      <c r="U15" s="2">
        <v>90</v>
      </c>
      <c r="V15" s="10">
        <v>1768.07</v>
      </c>
      <c r="W15" s="11">
        <f t="shared" si="2"/>
        <v>332.05999999999995</v>
      </c>
      <c r="X15" s="6">
        <f t="shared" si="3"/>
        <v>0.23123794402545939</v>
      </c>
      <c r="Y15" s="6">
        <f t="shared" si="4"/>
        <v>0.17902835361415573</v>
      </c>
      <c r="Z15">
        <v>264.44</v>
      </c>
      <c r="AA15" s="6">
        <f t="shared" si="1"/>
        <v>0.14257139622275297</v>
      </c>
      <c r="AB15" s="6">
        <f t="shared" si="5"/>
        <v>0.12815699658703067</v>
      </c>
    </row>
    <row r="16" spans="1:28">
      <c r="J16" s="1" t="s">
        <v>14</v>
      </c>
      <c r="K16" s="1" t="s">
        <v>15</v>
      </c>
      <c r="L16" s="1" t="s">
        <v>16</v>
      </c>
      <c r="M16" s="1" t="s">
        <v>17</v>
      </c>
      <c r="N16" s="1" t="s">
        <v>18</v>
      </c>
      <c r="O16" s="1" t="s">
        <v>19</v>
      </c>
      <c r="S16" s="12">
        <v>21617.8</v>
      </c>
      <c r="T16" s="13">
        <f t="shared" si="0"/>
        <v>2161.7799999999997</v>
      </c>
      <c r="U16" s="2">
        <v>91</v>
      </c>
      <c r="V16" s="10">
        <v>2133.7800000000002</v>
      </c>
      <c r="W16" s="11">
        <f t="shared" si="2"/>
        <v>365.71000000000026</v>
      </c>
      <c r="X16" s="6">
        <f t="shared" si="3"/>
        <v>0.20684135809102597</v>
      </c>
      <c r="Y16" s="6">
        <f t="shared" si="4"/>
        <v>0.16917077593464658</v>
      </c>
      <c r="Z16">
        <v>317.77999999999997</v>
      </c>
      <c r="AA16" s="6">
        <f t="shared" si="1"/>
        <v>0.14699923211427621</v>
      </c>
      <c r="AB16" s="6">
        <f t="shared" si="5"/>
        <v>0.20170927242474654</v>
      </c>
    </row>
    <row r="17" spans="1:28">
      <c r="A17" s="1" t="s">
        <v>20</v>
      </c>
      <c r="C17" s="1" t="s">
        <v>2</v>
      </c>
      <c r="D17" s="1" t="s">
        <v>21</v>
      </c>
      <c r="E17" s="1" t="s">
        <v>12</v>
      </c>
      <c r="F17" s="1" t="s">
        <v>9</v>
      </c>
      <c r="G17" s="1" t="s">
        <v>22</v>
      </c>
      <c r="H17" s="1" t="s">
        <v>23</v>
      </c>
      <c r="I17" s="1" t="s">
        <v>24</v>
      </c>
      <c r="S17" s="12">
        <v>26638.1</v>
      </c>
      <c r="T17" s="13">
        <f t="shared" si="0"/>
        <v>2663.81</v>
      </c>
      <c r="U17" s="2">
        <v>92</v>
      </c>
      <c r="V17" s="10">
        <v>2632.29</v>
      </c>
      <c r="W17" s="11">
        <f t="shared" si="2"/>
        <v>498.50999999999976</v>
      </c>
      <c r="X17" s="6">
        <f t="shared" si="3"/>
        <v>0.23362764671146966</v>
      </c>
      <c r="Y17" s="6">
        <f t="shared" si="4"/>
        <v>0.18714172557352055</v>
      </c>
      <c r="Z17">
        <v>433.6</v>
      </c>
      <c r="AA17" s="6">
        <f t="shared" si="1"/>
        <v>0.16277437204605436</v>
      </c>
      <c r="AB17" s="6">
        <f t="shared" si="5"/>
        <v>0.36446598275536551</v>
      </c>
    </row>
    <row r="18" spans="1:28">
      <c r="A18" s="2">
        <v>78</v>
      </c>
      <c r="C18" s="2">
        <v>189.03800000000001</v>
      </c>
      <c r="D18" s="2">
        <v>5</v>
      </c>
      <c r="E18" s="2">
        <v>194</v>
      </c>
      <c r="F18" s="2">
        <v>0</v>
      </c>
      <c r="G18" s="2">
        <v>194</v>
      </c>
      <c r="J18" s="2">
        <v>0.99019999999999464</v>
      </c>
      <c r="K18" s="2">
        <v>358.81</v>
      </c>
      <c r="L18" s="2">
        <f>J18/18.67</f>
        <v>5.3036957686127185E-2</v>
      </c>
      <c r="M18" s="2">
        <f>18.67/K18</f>
        <v>5.2033109445110227E-2</v>
      </c>
      <c r="N18" s="2">
        <f>L18*M18</f>
        <v>2.7596778239179359E-3</v>
      </c>
      <c r="O18" s="2">
        <f t="shared" ref="O18:O29" si="6">N18*1.4</f>
        <v>3.8635489534851099E-3</v>
      </c>
      <c r="S18" s="12">
        <v>34634.400000000001</v>
      </c>
      <c r="T18" s="13">
        <f t="shared" si="0"/>
        <v>3463.44</v>
      </c>
      <c r="U18" s="2">
        <v>93</v>
      </c>
      <c r="V18" s="10">
        <v>3294.31</v>
      </c>
      <c r="W18" s="11">
        <f t="shared" si="2"/>
        <v>662.02</v>
      </c>
      <c r="X18" s="6">
        <f t="shared" si="3"/>
        <v>0.25149964479597614</v>
      </c>
      <c r="Y18" s="6">
        <f t="shared" si="4"/>
        <v>0.19114521978148891</v>
      </c>
      <c r="Z18">
        <v>586.47</v>
      </c>
      <c r="AA18" s="6">
        <f t="shared" si="1"/>
        <v>0.16933164714849977</v>
      </c>
      <c r="AB18" s="6">
        <f t="shared" si="5"/>
        <v>0.352559963099631</v>
      </c>
    </row>
    <row r="19" spans="1:28">
      <c r="A19" s="2">
        <v>79</v>
      </c>
      <c r="C19" s="2">
        <v>208.24700000000001</v>
      </c>
      <c r="D19" s="2">
        <v>6</v>
      </c>
      <c r="E19" s="2">
        <f>C19+D19</f>
        <v>214.24700000000001</v>
      </c>
      <c r="F19" s="2">
        <v>9.02</v>
      </c>
      <c r="H19" s="2">
        <f t="shared" ref="H19:H27" si="7">E19/E18-1</f>
        <v>0.10436597938144332</v>
      </c>
      <c r="J19" s="2">
        <v>1.0303999999999993</v>
      </c>
      <c r="K19" s="2">
        <v>399.81</v>
      </c>
      <c r="L19" s="2">
        <f t="shared" ref="L19:L28" si="8">J19/(E19-E18)</f>
        <v>5.0891490097298299E-2</v>
      </c>
      <c r="M19" s="2">
        <f t="shared" ref="M19:M28" si="9">(E19-E18)/K19</f>
        <v>5.0641554738500821E-2</v>
      </c>
      <c r="N19" s="2">
        <f t="shared" ref="N19:N29" si="10">J19/K19</f>
        <v>2.577224181486204E-3</v>
      </c>
      <c r="O19" s="2">
        <f t="shared" si="6"/>
        <v>3.6081138540806855E-3</v>
      </c>
      <c r="S19" s="12">
        <v>46759.4</v>
      </c>
      <c r="T19" s="13">
        <f t="shared" si="0"/>
        <v>4675.9400000000005</v>
      </c>
      <c r="U19" s="2">
        <v>94</v>
      </c>
      <c r="V19" s="10">
        <v>4081.01</v>
      </c>
      <c r="W19" s="11">
        <f t="shared" si="2"/>
        <v>786.70000000000027</v>
      </c>
      <c r="X19" s="6">
        <f t="shared" si="3"/>
        <v>0.23880569831011661</v>
      </c>
      <c r="Y19" s="6">
        <f t="shared" si="4"/>
        <v>0.16824424607672472</v>
      </c>
      <c r="Z19">
        <v>728.86</v>
      </c>
      <c r="AA19" s="6">
        <f t="shared" si="1"/>
        <v>0.1558745407340556</v>
      </c>
      <c r="AB19" s="6">
        <f t="shared" si="5"/>
        <v>0.24279161764455126</v>
      </c>
    </row>
    <row r="20" spans="1:28">
      <c r="A20" s="2">
        <v>80</v>
      </c>
      <c r="C20" s="2">
        <v>248.809</v>
      </c>
      <c r="D20" s="2">
        <v>8</v>
      </c>
      <c r="E20" s="2">
        <f>C20+D20</f>
        <v>256.80899999999997</v>
      </c>
      <c r="F20" s="2">
        <v>17.02</v>
      </c>
      <c r="H20" s="2">
        <f t="shared" si="7"/>
        <v>0.19865855764608109</v>
      </c>
      <c r="J20" s="2">
        <v>9.8775999999999993</v>
      </c>
      <c r="K20" s="2">
        <v>447</v>
      </c>
      <c r="L20" s="2">
        <f t="shared" si="8"/>
        <v>0.23207556035900592</v>
      </c>
      <c r="M20" s="2">
        <f t="shared" si="9"/>
        <v>9.5217002237136361E-2</v>
      </c>
      <c r="N20" s="2">
        <f t="shared" si="10"/>
        <v>2.2097539149888143E-2</v>
      </c>
      <c r="O20" s="2">
        <f t="shared" si="6"/>
        <v>3.0936554809843399E-2</v>
      </c>
      <c r="S20" s="12">
        <v>58478.1</v>
      </c>
      <c r="T20" s="13">
        <f t="shared" si="0"/>
        <v>5847.8099999999995</v>
      </c>
      <c r="U20" s="2">
        <v>95</v>
      </c>
      <c r="V20" s="10">
        <v>5053.8</v>
      </c>
      <c r="W20" s="11">
        <f t="shared" si="2"/>
        <v>972.79</v>
      </c>
      <c r="X20" s="6">
        <f t="shared" si="3"/>
        <v>0.23836991333027852</v>
      </c>
      <c r="Y20" s="6">
        <f t="shared" si="4"/>
        <v>0.1663511639400049</v>
      </c>
      <c r="Z20">
        <v>788.53</v>
      </c>
      <c r="AA20" s="6">
        <f t="shared" si="1"/>
        <v>0.13484193227892152</v>
      </c>
      <c r="AB20" s="6">
        <f t="shared" si="5"/>
        <v>8.1867574019701947E-2</v>
      </c>
    </row>
    <row r="21" spans="1:28">
      <c r="A21" s="2">
        <v>81</v>
      </c>
      <c r="C21" s="2">
        <v>285.59399999999999</v>
      </c>
      <c r="D21" s="2">
        <v>9.56</v>
      </c>
      <c r="E21" s="2">
        <f>C21+D21</f>
        <v>295.154</v>
      </c>
      <c r="F21" s="2">
        <v>17.02</v>
      </c>
      <c r="H21" s="2">
        <f t="shared" si="7"/>
        <v>0.14931330288268718</v>
      </c>
      <c r="J21" s="2">
        <v>11.137400000000003</v>
      </c>
      <c r="K21" s="2">
        <v>477.3</v>
      </c>
      <c r="L21" s="2">
        <f t="shared" si="8"/>
        <v>0.29045247098709076</v>
      </c>
      <c r="M21" s="2">
        <f t="shared" si="9"/>
        <v>8.0337314058244347E-2</v>
      </c>
      <c r="N21" s="2">
        <f t="shared" si="10"/>
        <v>2.3334171380683014E-2</v>
      </c>
      <c r="O21" s="2">
        <f t="shared" si="6"/>
        <v>3.2667839932956216E-2</v>
      </c>
      <c r="S21" s="12">
        <v>67884.600000000006</v>
      </c>
      <c r="T21" s="13">
        <f t="shared" si="0"/>
        <v>6788.4600000000009</v>
      </c>
      <c r="U21" s="2">
        <v>96</v>
      </c>
      <c r="V21" s="10">
        <v>6115.28</v>
      </c>
      <c r="W21" s="11">
        <f t="shared" si="2"/>
        <v>1061.4799999999996</v>
      </c>
      <c r="X21" s="6">
        <f t="shared" si="3"/>
        <v>0.21003601250544135</v>
      </c>
      <c r="Y21" s="6">
        <f t="shared" si="4"/>
        <v>0.1563653612159458</v>
      </c>
      <c r="Z21">
        <v>880.2</v>
      </c>
      <c r="AA21" s="6">
        <f t="shared" si="1"/>
        <v>0.12966121918667856</v>
      </c>
      <c r="AB21" s="6">
        <f t="shared" si="5"/>
        <v>0.11625429596844772</v>
      </c>
    </row>
    <row r="22" spans="1:28">
      <c r="A22" s="2">
        <v>82</v>
      </c>
      <c r="D22" s="2">
        <v>12.83</v>
      </c>
      <c r="E22" s="2">
        <v>329.09500000000003</v>
      </c>
      <c r="F22" s="2">
        <v>17.02</v>
      </c>
      <c r="H22" s="2">
        <f t="shared" si="7"/>
        <v>0.11499420641427882</v>
      </c>
      <c r="I22" s="2">
        <v>0.11600000000000001</v>
      </c>
      <c r="J22" s="2">
        <v>15.142839999999998</v>
      </c>
      <c r="K22" s="2">
        <v>519.29999999999995</v>
      </c>
      <c r="L22" s="2">
        <f t="shared" si="8"/>
        <v>0.44615185174272959</v>
      </c>
      <c r="M22" s="2">
        <f t="shared" si="9"/>
        <v>6.5359137300211895E-2</v>
      </c>
      <c r="N22" s="2">
        <f t="shared" si="10"/>
        <v>2.9160100134796842E-2</v>
      </c>
      <c r="O22" s="2">
        <f t="shared" si="6"/>
        <v>4.0824140188715573E-2</v>
      </c>
      <c r="S22" s="12">
        <v>74462.600000000006</v>
      </c>
      <c r="T22" s="13">
        <f t="shared" si="0"/>
        <v>7446.26</v>
      </c>
      <c r="U22" s="2">
        <v>97</v>
      </c>
      <c r="V22" s="10">
        <v>7491.41</v>
      </c>
      <c r="W22" s="11">
        <f t="shared" si="2"/>
        <v>1376.13</v>
      </c>
      <c r="X22" s="6">
        <f t="shared" si="3"/>
        <v>0.22503139676351699</v>
      </c>
      <c r="Y22" s="6">
        <f t="shared" si="4"/>
        <v>0.18480821244490522</v>
      </c>
      <c r="Z22">
        <v>1017.76</v>
      </c>
      <c r="AA22" s="6">
        <f t="shared" si="1"/>
        <v>0.13668069608098563</v>
      </c>
      <c r="AB22" s="6">
        <f t="shared" si="5"/>
        <v>0.15628266303112923</v>
      </c>
    </row>
    <row r="23" spans="1:28">
      <c r="A23" s="2">
        <v>83</v>
      </c>
      <c r="D23" s="2">
        <v>15.89</v>
      </c>
      <c r="E23" s="2">
        <v>373.73</v>
      </c>
      <c r="F23" s="2">
        <v>19.96</v>
      </c>
      <c r="G23" s="2">
        <f>E23+F23</f>
        <v>393.69</v>
      </c>
      <c r="H23" s="2">
        <f t="shared" si="7"/>
        <v>0.13562952946717499</v>
      </c>
      <c r="I23" s="2">
        <v>0.126</v>
      </c>
      <c r="J23" s="2">
        <v>16.707879999999999</v>
      </c>
      <c r="K23" s="2">
        <v>580.9</v>
      </c>
      <c r="L23" s="2">
        <f t="shared" si="8"/>
        <v>0.3743223927411225</v>
      </c>
      <c r="M23" s="2">
        <f t="shared" si="9"/>
        <v>7.6837665691168858E-2</v>
      </c>
      <c r="N23" s="2">
        <f t="shared" si="10"/>
        <v>2.8762058874160785E-2</v>
      </c>
      <c r="O23" s="2">
        <f t="shared" si="6"/>
        <v>4.0266882423825097E-2</v>
      </c>
      <c r="S23" s="12">
        <v>78345.2</v>
      </c>
      <c r="T23" s="13">
        <f t="shared" si="0"/>
        <v>7834.5199999999995</v>
      </c>
      <c r="U23" s="2">
        <v>98</v>
      </c>
      <c r="V23" s="10">
        <v>8652.41</v>
      </c>
      <c r="W23" s="11">
        <f t="shared" si="2"/>
        <v>1161</v>
      </c>
      <c r="X23" s="6">
        <f t="shared" si="3"/>
        <v>0.15497750089769483</v>
      </c>
      <c r="Y23" s="6">
        <f t="shared" si="4"/>
        <v>0.14819031670095936</v>
      </c>
      <c r="Z23">
        <v>1120.42</v>
      </c>
      <c r="AA23" s="6">
        <f t="shared" si="1"/>
        <v>0.14301067582953392</v>
      </c>
      <c r="AB23" s="6">
        <f t="shared" si="5"/>
        <v>0.10086857412356556</v>
      </c>
    </row>
    <row r="24" spans="1:28">
      <c r="A24" s="2">
        <v>84</v>
      </c>
      <c r="D24" s="2">
        <v>34.65</v>
      </c>
      <c r="E24" s="2">
        <v>508.92700000000002</v>
      </c>
      <c r="F24" s="2">
        <v>26.08</v>
      </c>
      <c r="G24" s="2">
        <f>RATE(5,,-G18,G23)</f>
        <v>0.15204788436921593</v>
      </c>
      <c r="H24" s="2">
        <f t="shared" si="7"/>
        <v>0.3617504615631606</v>
      </c>
      <c r="I24" s="2">
        <v>0.15</v>
      </c>
      <c r="J24" s="2">
        <v>20.273599999999995</v>
      </c>
      <c r="K24" s="2">
        <v>696.2</v>
      </c>
      <c r="L24" s="2">
        <f t="shared" si="8"/>
        <v>0.14995599014771033</v>
      </c>
      <c r="M24" s="2">
        <f t="shared" si="9"/>
        <v>0.19419276070094799</v>
      </c>
      <c r="N24" s="2">
        <f t="shared" si="10"/>
        <v>2.912036771042803E-2</v>
      </c>
      <c r="O24" s="2">
        <f t="shared" si="6"/>
        <v>4.0768514794599239E-2</v>
      </c>
      <c r="S24" s="12">
        <v>82067.460000000006</v>
      </c>
      <c r="T24" s="13">
        <f t="shared" si="0"/>
        <v>8206.746000000001</v>
      </c>
      <c r="U24" s="2">
        <v>99</v>
      </c>
      <c r="V24" s="10">
        <v>9373.43</v>
      </c>
      <c r="W24" s="11">
        <f t="shared" si="2"/>
        <v>721.02000000000044</v>
      </c>
      <c r="X24" s="6">
        <f t="shared" si="3"/>
        <v>8.3331696024575866E-2</v>
      </c>
      <c r="Y24" s="6">
        <f t="shared" si="4"/>
        <v>8.7856989847133124E-2</v>
      </c>
      <c r="Z24">
        <v>1345.55</v>
      </c>
      <c r="AA24" s="6">
        <f t="shared" si="1"/>
        <v>0.1639565791362374</v>
      </c>
      <c r="AB24" s="6">
        <f t="shared" si="5"/>
        <v>0.20093357847949864</v>
      </c>
    </row>
    <row r="25" spans="1:28">
      <c r="A25" s="2">
        <v>85</v>
      </c>
      <c r="D25" s="2">
        <v>53.98</v>
      </c>
      <c r="E25" s="2">
        <v>627.173</v>
      </c>
      <c r="F25" s="2">
        <v>27.504999999999999</v>
      </c>
      <c r="H25" s="2">
        <f t="shared" si="7"/>
        <v>0.23234373495609395</v>
      </c>
      <c r="I25" s="2">
        <v>0.315</v>
      </c>
      <c r="J25" s="2">
        <v>36.939519999999995</v>
      </c>
      <c r="K25" s="2">
        <v>855.76</v>
      </c>
      <c r="L25" s="2">
        <f t="shared" si="8"/>
        <v>0.31239551443600627</v>
      </c>
      <c r="M25" s="2">
        <f t="shared" si="9"/>
        <v>0.13817659156772924</v>
      </c>
      <c r="N25" s="2">
        <f t="shared" si="10"/>
        <v>4.3165747405814706E-2</v>
      </c>
      <c r="O25" s="2">
        <f t="shared" si="6"/>
        <v>6.0432046368140584E-2</v>
      </c>
      <c r="S25" s="12">
        <v>89468.1</v>
      </c>
      <c r="T25" s="13">
        <f t="shared" si="0"/>
        <v>8946.8100000000013</v>
      </c>
      <c r="U25" s="7" t="s">
        <v>32</v>
      </c>
      <c r="V25" s="10">
        <v>9937.11</v>
      </c>
      <c r="W25" s="11">
        <f t="shared" si="2"/>
        <v>563.68000000000029</v>
      </c>
      <c r="X25" s="6">
        <f t="shared" si="3"/>
        <v>6.0135937431655254E-2</v>
      </c>
      <c r="Y25" s="6">
        <f t="shared" si="4"/>
        <v>6.3003461568983829E-2</v>
      </c>
      <c r="Z25">
        <v>1465.27</v>
      </c>
      <c r="AA25" s="6">
        <f t="shared" si="1"/>
        <v>0.16377569211819629</v>
      </c>
      <c r="AB25" s="6">
        <f t="shared" si="5"/>
        <v>8.8974768681951644E-2</v>
      </c>
    </row>
    <row r="26" spans="1:28">
      <c r="A26" s="2">
        <v>86</v>
      </c>
      <c r="E26" s="2">
        <v>811.64800000000002</v>
      </c>
      <c r="F26" s="2">
        <v>37</v>
      </c>
      <c r="H26" s="2">
        <f t="shared" si="7"/>
        <v>0.29413734328486729</v>
      </c>
      <c r="I26" s="2">
        <v>0.24299999999999999</v>
      </c>
      <c r="J26" s="2">
        <v>45.015239999999999</v>
      </c>
      <c r="K26" s="2">
        <v>969.63</v>
      </c>
      <c r="L26" s="2">
        <f t="shared" si="8"/>
        <v>0.24401810543434066</v>
      </c>
      <c r="M26" s="2">
        <f t="shared" si="9"/>
        <v>0.19025298309664512</v>
      </c>
      <c r="N26" s="2">
        <f t="shared" si="10"/>
        <v>4.6425172488474983E-2</v>
      </c>
      <c r="O26" s="2">
        <f t="shared" si="6"/>
        <v>6.4995241483864971E-2</v>
      </c>
      <c r="S26" s="12">
        <v>97314.8</v>
      </c>
      <c r="T26" s="13">
        <f t="shared" si="0"/>
        <v>9731.48</v>
      </c>
      <c r="U26" s="7" t="s">
        <v>33</v>
      </c>
      <c r="V26" s="10">
        <v>11231.47</v>
      </c>
      <c r="W26" s="11">
        <f t="shared" si="2"/>
        <v>1294.3599999999988</v>
      </c>
      <c r="X26" s="6">
        <f t="shared" si="3"/>
        <v>0.13025517479428111</v>
      </c>
      <c r="Y26" s="6">
        <f t="shared" si="4"/>
        <v>0.13300751786984086</v>
      </c>
      <c r="Z26">
        <v>1568.88</v>
      </c>
      <c r="AA26" s="6">
        <f t="shared" si="1"/>
        <v>0.16121699885320631</v>
      </c>
      <c r="AB26" s="6">
        <f t="shared" si="5"/>
        <v>7.0710517515543303E-2</v>
      </c>
    </row>
    <row r="27" spans="1:28">
      <c r="A27" s="2">
        <v>87</v>
      </c>
      <c r="E27" s="2">
        <v>976.61099999999999</v>
      </c>
      <c r="F27" s="2">
        <v>51.5</v>
      </c>
      <c r="G27" s="2">
        <f>E27+F27</f>
        <v>1028.1109999999999</v>
      </c>
      <c r="H27" s="2">
        <f t="shared" si="7"/>
        <v>0.20324450993534149</v>
      </c>
      <c r="I27" s="2">
        <v>0.26300000000000001</v>
      </c>
      <c r="J27" s="2">
        <v>59.248799999999989</v>
      </c>
      <c r="K27" s="2">
        <v>1130.0999999999999</v>
      </c>
      <c r="L27" s="2">
        <f t="shared" si="8"/>
        <v>0.35916417620921054</v>
      </c>
      <c r="M27" s="2">
        <f t="shared" si="9"/>
        <v>0.14597203787275462</v>
      </c>
      <c r="N27" s="2">
        <f t="shared" si="10"/>
        <v>5.2427926732147592E-2</v>
      </c>
      <c r="O27" s="2">
        <f t="shared" si="6"/>
        <v>7.3399097425006624E-2</v>
      </c>
      <c r="S27" s="12">
        <v>105172.34</v>
      </c>
      <c r="T27" s="13">
        <f t="shared" si="0"/>
        <v>10517.234</v>
      </c>
      <c r="U27" s="7" t="s">
        <v>35</v>
      </c>
      <c r="V27" s="10">
        <v>13129.39</v>
      </c>
      <c r="W27" s="11">
        <f t="shared" si="2"/>
        <v>1897.92</v>
      </c>
      <c r="X27" s="6">
        <f t="shared" si="3"/>
        <v>0.16898233267773499</v>
      </c>
      <c r="Y27" s="6">
        <f t="shared" si="4"/>
        <v>0.18045809382961336</v>
      </c>
      <c r="Z27">
        <v>1727.8</v>
      </c>
      <c r="AA27" s="6">
        <f t="shared" si="1"/>
        <v>0.16428273821805237</v>
      </c>
      <c r="AB27" s="6">
        <f t="shared" si="5"/>
        <v>0.10129519147417256</v>
      </c>
    </row>
    <row r="28" spans="1:28">
      <c r="A28" s="2">
        <v>88</v>
      </c>
      <c r="E28" s="2">
        <v>1141.9000000000001</v>
      </c>
      <c r="F28" s="2">
        <v>57.65</v>
      </c>
      <c r="I28" s="2">
        <v>0.215</v>
      </c>
      <c r="J28" s="2">
        <v>74.686840000000004</v>
      </c>
      <c r="K28" s="2">
        <v>1398.42</v>
      </c>
      <c r="L28" s="2">
        <f t="shared" si="8"/>
        <v>0.45185608237692743</v>
      </c>
      <c r="M28" s="2">
        <f t="shared" si="9"/>
        <v>0.11819696514637955</v>
      </c>
      <c r="N28" s="2">
        <f t="shared" si="10"/>
        <v>5.3408017619885298E-2</v>
      </c>
      <c r="O28" s="2">
        <f t="shared" si="6"/>
        <v>7.4771224667839406E-2</v>
      </c>
      <c r="S28" s="12">
        <v>117390.2</v>
      </c>
      <c r="T28" s="13">
        <f t="shared" si="0"/>
        <v>11739.02</v>
      </c>
      <c r="U28" s="7" t="s">
        <v>36</v>
      </c>
      <c r="V28" s="10">
        <v>15899.62</v>
      </c>
      <c r="W28" s="11">
        <f t="shared" si="2"/>
        <v>2770.2300000000014</v>
      </c>
      <c r="X28" s="6">
        <f t="shared" si="3"/>
        <v>0.21099457019709228</v>
      </c>
      <c r="Y28" s="6">
        <f t="shared" si="4"/>
        <v>0.23598477556048131</v>
      </c>
      <c r="Z28">
        <v>1974.6</v>
      </c>
      <c r="AA28" s="6">
        <f t="shared" si="1"/>
        <v>0.16820824907019494</v>
      </c>
      <c r="AB28" s="6">
        <f t="shared" si="5"/>
        <v>0.14284060655168421</v>
      </c>
    </row>
    <row r="29" spans="1:28">
      <c r="A29" s="2">
        <v>89</v>
      </c>
      <c r="I29" s="2">
        <v>0.114</v>
      </c>
      <c r="J29" s="2">
        <v>76.872199999999992</v>
      </c>
      <c r="K29" s="2">
        <v>1578.87</v>
      </c>
      <c r="N29" s="2">
        <f t="shared" si="10"/>
        <v>4.868811238417349E-2</v>
      </c>
      <c r="O29" s="2">
        <f t="shared" si="6"/>
        <v>6.8163357337842886E-2</v>
      </c>
      <c r="S29" s="12">
        <v>136875.9</v>
      </c>
      <c r="T29" s="13">
        <f t="shared" si="0"/>
        <v>13687.59</v>
      </c>
      <c r="U29" s="7" t="s">
        <v>37</v>
      </c>
      <c r="V29" s="10">
        <v>17736.349999999999</v>
      </c>
      <c r="W29" s="11">
        <f t="shared" si="2"/>
        <v>1836.7299999999977</v>
      </c>
      <c r="X29" s="6">
        <f t="shared" si="3"/>
        <v>0.11552037092710377</v>
      </c>
      <c r="Y29" s="6">
        <f t="shared" si="4"/>
        <v>0.13418943729319754</v>
      </c>
      <c r="Z29">
        <v>2146.83</v>
      </c>
      <c r="AA29" s="6">
        <f t="shared" si="1"/>
        <v>0.15684499608769695</v>
      </c>
      <c r="AB29" s="6">
        <f t="shared" si="5"/>
        <v>8.7222728653904597E-2</v>
      </c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7" sqref="B7"/>
    </sheetView>
  </sheetViews>
  <sheetFormatPr defaultRowHeight="13.2"/>
  <sheetData>
    <row r="1" spans="1:2" ht="17.399999999999999">
      <c r="A1" s="9" t="s">
        <v>47</v>
      </c>
      <c r="B1" s="8"/>
    </row>
    <row r="4" spans="1:2">
      <c r="A4" s="4" t="s">
        <v>48</v>
      </c>
    </row>
    <row r="6" spans="1:2">
      <c r="A6" s="4"/>
    </row>
    <row r="7" spans="1:2">
      <c r="B7" s="4"/>
    </row>
    <row r="8" spans="1:2">
      <c r="B8" s="4"/>
    </row>
    <row r="10" spans="1:2">
      <c r="A10" s="4" t="s">
        <v>49</v>
      </c>
    </row>
    <row r="11" spans="1:2">
      <c r="A11" s="4" t="s">
        <v>50</v>
      </c>
    </row>
    <row r="12" spans="1:2">
      <c r="A12" t="s">
        <v>51</v>
      </c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0"/>
  <sheetViews>
    <sheetView workbookViewId="0">
      <selection activeCell="L20" sqref="L20"/>
    </sheetView>
  </sheetViews>
  <sheetFormatPr defaultRowHeight="13.2"/>
  <cols>
    <col min="2" max="2" width="14.77734375" customWidth="1"/>
    <col min="13" max="13" width="7.77734375" customWidth="1"/>
    <col min="14" max="14" width="11.44140625" customWidth="1"/>
    <col min="16" max="16" width="13.109375" customWidth="1"/>
    <col min="40" max="40" width="12.77734375" customWidth="1"/>
    <col min="41" max="42" width="10.109375" bestFit="1" customWidth="1"/>
  </cols>
  <sheetData>
    <row r="1" spans="1:44">
      <c r="A1" t="s">
        <v>34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>
      <c r="A2" t="s">
        <v>30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44">
      <c r="A3" s="14">
        <v>21.060000000000002</v>
      </c>
      <c r="B3">
        <v>115.42</v>
      </c>
      <c r="C3" s="20">
        <v>367.87</v>
      </c>
      <c r="D3" s="3">
        <v>1978</v>
      </c>
      <c r="E3" s="4">
        <f>B3/C3</f>
        <v>0.3137521407018784</v>
      </c>
      <c r="F3">
        <f>A3/C3</f>
        <v>5.7248484518987688E-2</v>
      </c>
      <c r="H3" s="16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</row>
    <row r="4" spans="1:44">
      <c r="A4" s="14">
        <v>28.1</v>
      </c>
      <c r="B4">
        <v>145.30000000000001</v>
      </c>
      <c r="C4" s="20">
        <v>410.05</v>
      </c>
      <c r="D4" s="3">
        <v>1979</v>
      </c>
      <c r="E4" s="4">
        <f t="shared" ref="E4:E19" si="0">B4/C4</f>
        <v>0.35434703084989638</v>
      </c>
      <c r="F4">
        <f>A4/C4</f>
        <v>6.8528228264845753E-2</v>
      </c>
      <c r="H4" s="1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</row>
    <row r="5" spans="1:44">
      <c r="A5" s="14">
        <v>39.950000000000003</v>
      </c>
      <c r="B5">
        <v>184.53</v>
      </c>
      <c r="C5" s="20">
        <v>458.76</v>
      </c>
      <c r="D5" s="3">
        <v>1980</v>
      </c>
      <c r="E5" s="4">
        <f t="shared" si="0"/>
        <v>0.40223646351033221</v>
      </c>
      <c r="F5">
        <f>A5/C5</f>
        <v>8.708257040718459E-2</v>
      </c>
      <c r="H5" s="16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</row>
    <row r="6" spans="1:44">
      <c r="A6" s="14">
        <v>52.38</v>
      </c>
      <c r="B6">
        <v>214.08</v>
      </c>
      <c r="C6" s="20">
        <v>493.58</v>
      </c>
      <c r="D6" s="3">
        <v>1981</v>
      </c>
      <c r="E6" s="4">
        <f t="shared" si="0"/>
        <v>0.43372908140524336</v>
      </c>
      <c r="F6">
        <f>A6/C6</f>
        <v>0.10612261436849144</v>
      </c>
      <c r="H6" s="16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>
      <c r="A7" s="14">
        <v>67.539999999999992</v>
      </c>
      <c r="B7">
        <v>257.17</v>
      </c>
      <c r="C7" s="20">
        <v>537.34</v>
      </c>
      <c r="D7" s="3">
        <v>1982</v>
      </c>
      <c r="E7" s="4">
        <f t="shared" si="0"/>
        <v>0.47859828041835711</v>
      </c>
      <c r="F7">
        <f>A7/C7</f>
        <v>0.12569322961253579</v>
      </c>
      <c r="H7" s="16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</row>
    <row r="8" spans="1:44">
      <c r="A8" s="14">
        <v>89.25</v>
      </c>
      <c r="B8">
        <v>307.52</v>
      </c>
      <c r="C8" s="20">
        <v>602.09</v>
      </c>
      <c r="D8" s="3">
        <v>1983</v>
      </c>
      <c r="E8" s="4">
        <f t="shared" si="0"/>
        <v>0.51075420618180001</v>
      </c>
      <c r="F8">
        <f>A8/C8</f>
        <v>0.14823365277616302</v>
      </c>
      <c r="H8" s="1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>
      <c r="A9" s="14">
        <v>121.47</v>
      </c>
      <c r="B9">
        <v>411.17</v>
      </c>
      <c r="C9" s="20">
        <v>727.85</v>
      </c>
      <c r="D9" s="3">
        <v>1984</v>
      </c>
      <c r="E9" s="4">
        <f t="shared" si="0"/>
        <v>0.56491035240777632</v>
      </c>
      <c r="F9">
        <f>A9/C9</f>
        <v>0.16688878202926427</v>
      </c>
      <c r="H9" s="1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4">
      <c r="A10" s="14">
        <v>162.26</v>
      </c>
      <c r="B10">
        <v>482.72</v>
      </c>
      <c r="C10" s="20">
        <v>909.89</v>
      </c>
      <c r="D10" s="3">
        <v>1985</v>
      </c>
      <c r="E10" s="4">
        <f t="shared" si="0"/>
        <v>0.53052566793788269</v>
      </c>
      <c r="F10">
        <f>A10/C10</f>
        <v>0.17832924859048896</v>
      </c>
      <c r="H10" s="1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>
      <c r="A11" s="14">
        <v>223.76</v>
      </c>
      <c r="B11">
        <v>624.87599999999998</v>
      </c>
      <c r="C11" s="20">
        <v>1037.6199999999999</v>
      </c>
      <c r="D11" s="3">
        <v>1986</v>
      </c>
      <c r="E11" s="4">
        <f t="shared" si="0"/>
        <v>0.60222046606657542</v>
      </c>
      <c r="F11">
        <f>A11/C11</f>
        <v>0.21564734681289877</v>
      </c>
      <c r="H11" s="16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1:44">
      <c r="A12" s="14">
        <v>307.33</v>
      </c>
      <c r="B12">
        <v>834.97</v>
      </c>
      <c r="C12" s="20">
        <v>1217.46</v>
      </c>
      <c r="D12" s="3">
        <v>1987</v>
      </c>
      <c r="E12" s="4">
        <f t="shared" si="0"/>
        <v>0.685829513906001</v>
      </c>
      <c r="F12">
        <f>A12/C12</f>
        <v>0.25243539828823941</v>
      </c>
      <c r="H12" s="1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>
      <c r="A13" s="14">
        <v>380.15000000000003</v>
      </c>
      <c r="B13">
        <v>1009.96</v>
      </c>
      <c r="C13" s="20">
        <v>1518.04</v>
      </c>
      <c r="D13" s="3">
        <v>1988</v>
      </c>
      <c r="E13" s="4">
        <f t="shared" si="0"/>
        <v>0.66530526204843088</v>
      </c>
      <c r="F13">
        <f>A13/C13</f>
        <v>0.25042159626887306</v>
      </c>
      <c r="H13" s="16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1:44">
      <c r="A14" s="14">
        <v>514.69000000000005</v>
      </c>
      <c r="B14">
        <v>1194.96</v>
      </c>
      <c r="C14" s="20">
        <v>1717.97</v>
      </c>
      <c r="D14" s="3">
        <v>1989</v>
      </c>
      <c r="E14" s="4">
        <f t="shared" si="0"/>
        <v>0.69556511464111714</v>
      </c>
      <c r="F14">
        <f>A14/C14</f>
        <v>0.29959196027870105</v>
      </c>
      <c r="H14" s="16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1:44">
      <c r="A15" s="14">
        <v>703.42</v>
      </c>
      <c r="B15">
        <v>1529.37</v>
      </c>
      <c r="C15" s="20">
        <v>1887.29</v>
      </c>
      <c r="D15" s="3">
        <v>1990</v>
      </c>
      <c r="E15" s="4">
        <f t="shared" si="0"/>
        <v>0.81035241006946468</v>
      </c>
      <c r="F15">
        <f>A15/C15</f>
        <v>0.37271431523507248</v>
      </c>
      <c r="H15" s="16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44">
      <c r="A16" s="14">
        <v>910.69999999999993</v>
      </c>
      <c r="B16">
        <v>1934.99</v>
      </c>
      <c r="C16" s="20">
        <v>2200.56</v>
      </c>
      <c r="D16" s="3">
        <v>1991</v>
      </c>
      <c r="E16" s="4">
        <f t="shared" si="0"/>
        <v>0.87931708292434652</v>
      </c>
      <c r="F16">
        <f>A16/C16</f>
        <v>0.41384920202130365</v>
      </c>
      <c r="H16" s="16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1:44">
      <c r="A17" s="14">
        <v>1154.54</v>
      </c>
      <c r="B17">
        <v>2540.21</v>
      </c>
      <c r="C17" s="20">
        <v>2719.45</v>
      </c>
      <c r="D17" s="3">
        <v>1992</v>
      </c>
      <c r="E17" s="4">
        <f t="shared" si="0"/>
        <v>0.9340896137086544</v>
      </c>
      <c r="F17">
        <f>A17/C17</f>
        <v>0.42454908161576793</v>
      </c>
      <c r="H17" s="16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1:44">
      <c r="A18" s="14">
        <v>1520.35</v>
      </c>
      <c r="B18">
        <v>3150.1</v>
      </c>
      <c r="C18" s="20">
        <v>3567.32</v>
      </c>
      <c r="D18" s="3">
        <v>1993</v>
      </c>
      <c r="E18" s="4">
        <f t="shared" si="0"/>
        <v>0.88304385364923799</v>
      </c>
      <c r="F18">
        <f>A18/C18</f>
        <v>0.42618828700537092</v>
      </c>
      <c r="H18" s="16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>
      <c r="A19" s="14">
        <v>2151.88</v>
      </c>
      <c r="B19" s="11">
        <v>4693.33</v>
      </c>
      <c r="C19" s="20">
        <v>4863.75</v>
      </c>
      <c r="D19" s="3">
        <v>1994</v>
      </c>
      <c r="E19" s="4">
        <f t="shared" si="0"/>
        <v>0.96496119249550238</v>
      </c>
      <c r="F19">
        <f>A19/C19</f>
        <v>0.4424322796196351</v>
      </c>
      <c r="H19" s="16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44">
      <c r="A20" s="14">
        <v>2966.23</v>
      </c>
      <c r="B20" s="11">
        <v>6074.95</v>
      </c>
      <c r="C20" s="20">
        <v>6133.99</v>
      </c>
      <c r="D20" s="3">
        <v>1995</v>
      </c>
      <c r="E20" s="4">
        <f t="shared" ref="E20:E25" si="1">B20/C20</f>
        <v>0.99037494355223921</v>
      </c>
      <c r="F20">
        <f>A20/C20</f>
        <v>0.48357268270734061</v>
      </c>
      <c r="H20" s="16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1:44">
      <c r="A21" s="14">
        <v>3852.08</v>
      </c>
      <c r="B21" s="11">
        <v>7609.49</v>
      </c>
      <c r="C21" s="20">
        <v>7181.36</v>
      </c>
      <c r="D21" s="3">
        <v>1996</v>
      </c>
      <c r="E21" s="4">
        <f t="shared" si="1"/>
        <v>1.0596168413782348</v>
      </c>
      <c r="F21">
        <f>A21/C21</f>
        <v>0.53639979056891729</v>
      </c>
      <c r="H21" s="16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>
      <c r="A22" s="14">
        <v>4627.9799999999996</v>
      </c>
      <c r="B22" s="11">
        <v>9099.5300000000007</v>
      </c>
      <c r="C22" s="20">
        <v>7971.5</v>
      </c>
      <c r="D22" s="3">
        <v>1997</v>
      </c>
      <c r="E22" s="4">
        <f t="shared" si="1"/>
        <v>1.1415078717932636</v>
      </c>
      <c r="F22">
        <f>A22/C22</f>
        <v>0.58056576553973527</v>
      </c>
      <c r="H22" s="16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44" ht="12.75" customHeight="1">
      <c r="A23" s="14">
        <v>5340.75</v>
      </c>
      <c r="B23" s="11">
        <v>10449.85</v>
      </c>
      <c r="C23" s="20">
        <v>8519.5499999999993</v>
      </c>
      <c r="D23" s="3">
        <v>1998</v>
      </c>
      <c r="E23" s="4">
        <f t="shared" si="1"/>
        <v>1.2265729997476393</v>
      </c>
      <c r="F23">
        <f>A23/C23</f>
        <v>0.62688170149831868</v>
      </c>
      <c r="H23" s="16"/>
      <c r="I23" s="15"/>
      <c r="J23" s="21"/>
      <c r="K23" s="21"/>
      <c r="L23" s="21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1:44">
      <c r="A24" s="14">
        <v>5962.18</v>
      </c>
      <c r="B24" s="11">
        <v>11989.79</v>
      </c>
      <c r="C24" s="20">
        <v>9056.44</v>
      </c>
      <c r="D24" s="3">
        <v>1999</v>
      </c>
      <c r="E24" s="4">
        <f t="shared" si="1"/>
        <v>1.3238965862966021</v>
      </c>
      <c r="F24">
        <f>A24/C24</f>
        <v>0.65833594657503391</v>
      </c>
      <c r="H24" s="16"/>
      <c r="I24" s="15"/>
      <c r="J24" s="21"/>
      <c r="K24" s="21"/>
      <c r="L24" s="21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1:44" ht="12.75" customHeight="1">
      <c r="A25" s="14">
        <v>6433.24</v>
      </c>
      <c r="B25" s="11">
        <v>13461.03</v>
      </c>
      <c r="C25" s="20">
        <v>10028.01</v>
      </c>
      <c r="D25" s="3">
        <v>2000</v>
      </c>
      <c r="E25" s="4">
        <f t="shared" si="1"/>
        <v>1.342343096985344</v>
      </c>
      <c r="F25">
        <f>A25/C25</f>
        <v>0.64152708264152103</v>
      </c>
      <c r="H25" s="16"/>
      <c r="I25" s="15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1:44" ht="12.75" customHeight="1">
      <c r="A26" s="14">
        <v>7376.24</v>
      </c>
      <c r="B26" s="11">
        <v>15830.19</v>
      </c>
      <c r="C26" s="20">
        <v>11086.31</v>
      </c>
      <c r="D26" s="3">
        <v>2001</v>
      </c>
      <c r="E26" s="4">
        <f t="shared" ref="E26:E32" si="2">B26/C26</f>
        <v>1.4279043252443782</v>
      </c>
      <c r="F26">
        <f>A26/C26</f>
        <v>0.66534672041463749</v>
      </c>
      <c r="H26" s="16"/>
      <c r="I26" s="15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ht="12.75" customHeight="1">
      <c r="A27" s="14">
        <v>8691.07</v>
      </c>
      <c r="B27" s="11">
        <v>18500.7</v>
      </c>
      <c r="C27" s="20">
        <v>12171.74</v>
      </c>
      <c r="D27" s="3">
        <v>2002</v>
      </c>
      <c r="E27" s="4">
        <f t="shared" si="2"/>
        <v>1.5199716720863246</v>
      </c>
      <c r="F27">
        <f>A27/C27</f>
        <v>0.71403677699326473</v>
      </c>
      <c r="H27" s="16"/>
      <c r="I27" s="15"/>
      <c r="J27" s="22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1:44" ht="12.75" customHeight="1">
      <c r="A28" s="14">
        <v>10361.700000000001</v>
      </c>
      <c r="B28" s="11">
        <v>22122.28</v>
      </c>
      <c r="C28" s="20">
        <v>13742.2</v>
      </c>
      <c r="D28" s="3">
        <v>2003</v>
      </c>
      <c r="E28" s="4">
        <f t="shared" si="2"/>
        <v>1.6098062901136643</v>
      </c>
      <c r="F28">
        <f>A28/C28</f>
        <v>0.75400590880645024</v>
      </c>
      <c r="H28" s="16"/>
      <c r="I28" s="15"/>
      <c r="J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4">
      <c r="A29" s="14">
        <v>11955.5</v>
      </c>
      <c r="B29" s="11">
        <v>25320.77</v>
      </c>
      <c r="C29" s="20">
        <v>16184.02</v>
      </c>
      <c r="D29" s="3">
        <v>2004</v>
      </c>
      <c r="E29" s="4">
        <f t="shared" si="2"/>
        <v>1.5645538006008395</v>
      </c>
      <c r="F29">
        <f>A29/C29</f>
        <v>0.73872251764394747</v>
      </c>
      <c r="H29" s="16"/>
      <c r="I29" s="15"/>
      <c r="J29" s="22"/>
      <c r="K29" s="22"/>
      <c r="L29" s="19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1:44">
      <c r="A30" s="14">
        <v>14105.098999999998</v>
      </c>
      <c r="B30" s="11">
        <v>29875.56</v>
      </c>
      <c r="C30" s="20">
        <v>18731.89</v>
      </c>
      <c r="D30" s="3">
        <v>2005</v>
      </c>
      <c r="E30" s="4">
        <f t="shared" si="2"/>
        <v>1.5949036642858783</v>
      </c>
      <c r="F30">
        <f>A30/C30</f>
        <v>0.75299924353602321</v>
      </c>
      <c r="H30" s="16"/>
      <c r="I30" s="15"/>
      <c r="J30" s="15"/>
      <c r="K30" s="15"/>
      <c r="L30" s="15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1:44">
      <c r="A31" s="18">
        <v>16158.73</v>
      </c>
      <c r="B31" s="11">
        <v>34560.400000000001</v>
      </c>
      <c r="C31" s="20">
        <v>21943.85</v>
      </c>
      <c r="D31" s="17">
        <v>2006</v>
      </c>
      <c r="E31" s="5">
        <f t="shared" si="2"/>
        <v>1.5749469669178382</v>
      </c>
      <c r="F31">
        <f>A31/C31</f>
        <v>0.73636713703383871</v>
      </c>
      <c r="H31" s="16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1:44">
      <c r="A32" s="14">
        <v>17574.900000000001</v>
      </c>
      <c r="B32" s="11">
        <v>40344.199999999997</v>
      </c>
      <c r="C32" s="20">
        <v>27009.23</v>
      </c>
      <c r="D32" s="17">
        <v>2007</v>
      </c>
      <c r="E32" s="5">
        <f t="shared" si="2"/>
        <v>1.493718999023667</v>
      </c>
      <c r="F32">
        <f>A32/C32</f>
        <v>0.65069977929766976</v>
      </c>
      <c r="H32" s="16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1:44">
      <c r="A33" s="14">
        <v>22200.6</v>
      </c>
      <c r="B33" s="11">
        <v>47516.7</v>
      </c>
      <c r="C33" s="20">
        <v>31924.46</v>
      </c>
      <c r="D33" s="3">
        <v>2008</v>
      </c>
      <c r="E33" s="5">
        <f t="shared" ref="E33:E42" si="3">B33/C33</f>
        <v>1.4884104539278034</v>
      </c>
      <c r="F33">
        <f>A33/C33</f>
        <v>0.69541035306470333</v>
      </c>
      <c r="H33" s="16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1:44">
      <c r="A34" s="14">
        <v>26465.200000000001</v>
      </c>
      <c r="B34" s="11">
        <v>60622.5</v>
      </c>
      <c r="C34" s="20">
        <v>34851.769999999997</v>
      </c>
      <c r="D34" s="3">
        <v>2009</v>
      </c>
      <c r="E34" s="4">
        <f t="shared" si="3"/>
        <v>1.7394381978304116</v>
      </c>
      <c r="F34">
        <f>A34/C34</f>
        <v>0.75936458894340242</v>
      </c>
      <c r="H34" s="16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1:44">
      <c r="A35" s="14">
        <v>30838</v>
      </c>
      <c r="B35" s="11">
        <v>72580</v>
      </c>
      <c r="C35" s="20">
        <v>41211.93</v>
      </c>
      <c r="D35" s="3">
        <v>2010</v>
      </c>
      <c r="E35" s="4">
        <f t="shared" si="3"/>
        <v>1.7611405241152258</v>
      </c>
      <c r="F35">
        <f>A35/C35</f>
        <v>0.74827847179202722</v>
      </c>
      <c r="H35" s="16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1:44" ht="12.75" customHeight="1">
      <c r="A36" s="14">
        <v>34804.6</v>
      </c>
      <c r="B36" s="11">
        <v>85159.180999999997</v>
      </c>
      <c r="C36" s="20">
        <v>48794.02</v>
      </c>
      <c r="D36" s="3">
        <v>2011</v>
      </c>
      <c r="E36" s="4">
        <f t="shared" si="3"/>
        <v>1.7452790526380078</v>
      </c>
      <c r="F36">
        <f>A36/C36</f>
        <v>0.7132964244388964</v>
      </c>
      <c r="H36" s="16"/>
      <c r="I36" s="15"/>
      <c r="J36" s="21"/>
      <c r="K36" s="21"/>
      <c r="L36" s="21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1:44">
      <c r="A37" s="14">
        <v>40619.199999999997</v>
      </c>
      <c r="B37" s="11">
        <v>97414.88</v>
      </c>
      <c r="C37" s="20">
        <v>53858</v>
      </c>
      <c r="D37" s="3">
        <v>2012</v>
      </c>
      <c r="E37" s="4">
        <f t="shared" si="3"/>
        <v>1.80873556389023</v>
      </c>
      <c r="F37">
        <f>A37/C37</f>
        <v>0.75419064948568448</v>
      </c>
      <c r="H37" s="16"/>
      <c r="I37" s="15"/>
      <c r="J37" s="21"/>
      <c r="K37" s="21"/>
      <c r="L37" s="21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1:44" ht="12.75" customHeight="1">
      <c r="A38" s="14">
        <v>46137</v>
      </c>
      <c r="B38" s="11">
        <v>110652.49799999999</v>
      </c>
      <c r="C38" s="20">
        <v>59296.32</v>
      </c>
      <c r="D38" s="3">
        <v>2013</v>
      </c>
      <c r="E38" s="4">
        <f t="shared" si="3"/>
        <v>1.8660938486570497</v>
      </c>
      <c r="F38">
        <f>A38/C38</f>
        <v>0.77807526672818816</v>
      </c>
      <c r="H38" s="16"/>
      <c r="I38" s="15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1:44">
      <c r="A39" s="14">
        <v>50250.400000000001</v>
      </c>
      <c r="B39" s="11">
        <v>122837.48</v>
      </c>
      <c r="C39" s="20">
        <v>64128.06</v>
      </c>
      <c r="D39" s="3">
        <v>2014</v>
      </c>
      <c r="E39" s="4">
        <f t="shared" si="3"/>
        <v>1.9155028235689651</v>
      </c>
      <c r="F39">
        <f>A39/C39</f>
        <v>0.78359457622762962</v>
      </c>
      <c r="H39" s="15"/>
      <c r="I39" s="15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1:44">
      <c r="A40" s="14">
        <v>54607.785197483703</v>
      </c>
      <c r="B40" s="11">
        <v>139227.81099999999</v>
      </c>
      <c r="C40" s="20">
        <v>68599.289999999994</v>
      </c>
      <c r="D40" s="3">
        <v>2015</v>
      </c>
      <c r="E40" s="4">
        <f t="shared" si="3"/>
        <v>2.0295809329805019</v>
      </c>
      <c r="F40">
        <f>A40/C40</f>
        <v>0.79604009308964729</v>
      </c>
      <c r="H40" s="15"/>
      <c r="I40" s="15"/>
      <c r="J40" s="22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1:44">
      <c r="A41" s="14">
        <v>60350.42</v>
      </c>
      <c r="B41" s="11">
        <v>155006.67000000001</v>
      </c>
      <c r="C41" s="20">
        <v>74006.080000000002</v>
      </c>
      <c r="D41" s="3">
        <v>2016</v>
      </c>
      <c r="E41" s="4">
        <f t="shared" si="3"/>
        <v>2.0945126400425478</v>
      </c>
      <c r="F41">
        <f>A41/C41</f>
        <v>0.81547921468073969</v>
      </c>
      <c r="H41" s="15"/>
      <c r="I41" s="15"/>
      <c r="J41" s="19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1:44">
      <c r="A42" s="14">
        <v>64376.762000000002</v>
      </c>
      <c r="B42" s="11">
        <v>167676.85399999999</v>
      </c>
      <c r="C42" s="11">
        <v>82075.429999999993</v>
      </c>
      <c r="D42" s="3">
        <v>2017</v>
      </c>
      <c r="E42" s="4">
        <f t="shared" si="3"/>
        <v>2.0429604084925295</v>
      </c>
      <c r="F42">
        <f>A42/C42</f>
        <v>0.78436094699717085</v>
      </c>
      <c r="H42" s="15"/>
      <c r="I42" s="15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1:44">
      <c r="A43" s="14">
        <v>71603.820000000007</v>
      </c>
      <c r="B43" s="11">
        <v>182674.42</v>
      </c>
      <c r="C43" s="11">
        <v>90030.95</v>
      </c>
      <c r="D43" s="3">
        <v>2018</v>
      </c>
      <c r="E43" s="4">
        <f t="shared" ref="E43:E44" si="4">B43/C43</f>
        <v>2.0290180210249922</v>
      </c>
      <c r="F43">
        <f>A43/C43</f>
        <v>0.79532449674250916</v>
      </c>
      <c r="H43" s="15"/>
      <c r="I43" s="15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1:44">
      <c r="A44" s="14">
        <v>81307</v>
      </c>
      <c r="B44" s="11">
        <v>198600</v>
      </c>
      <c r="C44" s="11">
        <v>99086.5</v>
      </c>
      <c r="D44" s="3">
        <v>2019</v>
      </c>
      <c r="E44" s="4">
        <f t="shared" si="4"/>
        <v>2.0043093660589486</v>
      </c>
      <c r="F44">
        <f>A44/C44</f>
        <v>0.82056586921528163</v>
      </c>
      <c r="H44" s="15"/>
      <c r="I44" s="15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1:44">
      <c r="H45" s="15"/>
      <c r="I45" s="15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1:44">
      <c r="D46" s="3"/>
      <c r="H46" s="15"/>
      <c r="I46" s="15"/>
      <c r="J46" s="22"/>
      <c r="K46" s="22"/>
      <c r="L46" s="19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1:44">
      <c r="D47" s="3"/>
      <c r="H47" s="15"/>
      <c r="I47" s="15"/>
      <c r="J47" s="19"/>
      <c r="K47" s="19"/>
      <c r="L47" s="19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1:44" ht="12.75" customHeight="1">
      <c r="H48" s="15"/>
      <c r="I48" s="15"/>
      <c r="J48" s="21"/>
      <c r="K48" s="21"/>
      <c r="L48" s="21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8:44">
      <c r="H49" s="15"/>
      <c r="I49" s="15"/>
      <c r="J49" s="23"/>
      <c r="K49" s="23"/>
      <c r="L49" s="23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8:44" ht="12.75" customHeight="1">
      <c r="H50" s="15"/>
      <c r="I50" s="15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3"/>
      <c r="W50" s="23"/>
      <c r="X50" s="23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8:44" ht="12.75" customHeight="1">
      <c r="H51" s="15"/>
      <c r="I51" s="15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3"/>
      <c r="W51" s="23"/>
      <c r="X51" s="23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8:44" ht="12.75" customHeight="1">
      <c r="H52" s="15"/>
      <c r="I52" s="15"/>
      <c r="J52" s="22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3"/>
      <c r="W52" s="23"/>
      <c r="X52" s="23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8:44" ht="12.75" customHeight="1">
      <c r="H53" s="15"/>
      <c r="I53" s="15"/>
      <c r="J53" s="22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3"/>
      <c r="W53" s="23"/>
      <c r="X53" s="23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8:44">
      <c r="H54" s="15"/>
      <c r="I54" s="15"/>
      <c r="J54" s="22"/>
      <c r="K54" s="22"/>
      <c r="L54" s="19"/>
      <c r="M54" s="21"/>
      <c r="N54" s="21"/>
      <c r="O54" s="21"/>
      <c r="P54" s="21"/>
      <c r="Q54" s="21"/>
      <c r="R54" s="21"/>
      <c r="S54" s="21"/>
      <c r="T54" s="21"/>
      <c r="U54" s="21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8:44">
      <c r="H55" s="15"/>
      <c r="I55" s="15"/>
      <c r="J55" s="15"/>
      <c r="K55" s="15"/>
      <c r="L55" s="15"/>
      <c r="M55" s="21"/>
      <c r="N55" s="21"/>
      <c r="O55" s="21"/>
      <c r="P55" s="21"/>
      <c r="Q55" s="21"/>
      <c r="R55" s="21"/>
      <c r="S55" s="21"/>
      <c r="T55" s="21"/>
      <c r="U55" s="21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8:44"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8:44"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8:44"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8:44"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8:44"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8:44"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8:44"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8:44"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8:44"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8:44"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8:44"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8:44"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8:44"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8:44"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8:44"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</sheetData>
  <mergeCells count="123">
    <mergeCell ref="J48:L48"/>
    <mergeCell ref="J49:L49"/>
    <mergeCell ref="J50:L50"/>
    <mergeCell ref="M50:M51"/>
    <mergeCell ref="N50:N51"/>
    <mergeCell ref="O50:O51"/>
    <mergeCell ref="N46:N47"/>
    <mergeCell ref="O46:O47"/>
    <mergeCell ref="W50:W51"/>
    <mergeCell ref="X50:X51"/>
    <mergeCell ref="T52:T53"/>
    <mergeCell ref="U52:U53"/>
    <mergeCell ref="P52:P53"/>
    <mergeCell ref="Q52:Q53"/>
    <mergeCell ref="P50:P51"/>
    <mergeCell ref="Q50:Q51"/>
    <mergeCell ref="J51:L51"/>
    <mergeCell ref="K52:L52"/>
    <mergeCell ref="M52:M53"/>
    <mergeCell ref="N52:N53"/>
    <mergeCell ref="O52:O53"/>
    <mergeCell ref="T50:T51"/>
    <mergeCell ref="U50:U51"/>
    <mergeCell ref="R50:R51"/>
    <mergeCell ref="S50:S51"/>
    <mergeCell ref="R54:R55"/>
    <mergeCell ref="S54:S55"/>
    <mergeCell ref="T54:T55"/>
    <mergeCell ref="U54:U55"/>
    <mergeCell ref="V52:V53"/>
    <mergeCell ref="V50:V51"/>
    <mergeCell ref="M54:M55"/>
    <mergeCell ref="N54:N55"/>
    <mergeCell ref="O54:O55"/>
    <mergeCell ref="P54:P55"/>
    <mergeCell ref="Q54:Q55"/>
    <mergeCell ref="R52:R53"/>
    <mergeCell ref="S52:S53"/>
    <mergeCell ref="X52:X53"/>
    <mergeCell ref="K53:L53"/>
    <mergeCell ref="W52:W53"/>
    <mergeCell ref="S46:S47"/>
    <mergeCell ref="T46:T47"/>
    <mergeCell ref="U46:U47"/>
    <mergeCell ref="R46:R47"/>
    <mergeCell ref="W27:W28"/>
    <mergeCell ref="X29:X30"/>
    <mergeCell ref="M38:M39"/>
    <mergeCell ref="N38:N39"/>
    <mergeCell ref="O38:O39"/>
    <mergeCell ref="X38:X39"/>
    <mergeCell ref="X27:X28"/>
    <mergeCell ref="V46:V47"/>
    <mergeCell ref="W46:W47"/>
    <mergeCell ref="X46:X47"/>
    <mergeCell ref="P46:P47"/>
    <mergeCell ref="Q46:Q47"/>
    <mergeCell ref="J37:L37"/>
    <mergeCell ref="J38:L38"/>
    <mergeCell ref="J39:L39"/>
    <mergeCell ref="V29:V30"/>
    <mergeCell ref="W29:W30"/>
    <mergeCell ref="X40:X41"/>
    <mergeCell ref="K41:L41"/>
    <mergeCell ref="K40:L40"/>
    <mergeCell ref="M40:M41"/>
    <mergeCell ref="N40:N41"/>
    <mergeCell ref="O40:O41"/>
    <mergeCell ref="U40:U41"/>
    <mergeCell ref="V40:V41"/>
    <mergeCell ref="R40:R41"/>
    <mergeCell ref="S40:S41"/>
    <mergeCell ref="T40:T41"/>
    <mergeCell ref="P40:P41"/>
    <mergeCell ref="Q40:Q41"/>
    <mergeCell ref="W40:W41"/>
    <mergeCell ref="U29:U30"/>
    <mergeCell ref="P25:P26"/>
    <mergeCell ref="K28:L28"/>
    <mergeCell ref="M29:M30"/>
    <mergeCell ref="N29:N30"/>
    <mergeCell ref="O29:O30"/>
    <mergeCell ref="J36:L36"/>
    <mergeCell ref="R27:R28"/>
    <mergeCell ref="S27:S28"/>
    <mergeCell ref="T27:T28"/>
    <mergeCell ref="U27:U28"/>
    <mergeCell ref="O27:O28"/>
    <mergeCell ref="S38:S39"/>
    <mergeCell ref="T38:T39"/>
    <mergeCell ref="P27:P28"/>
    <mergeCell ref="Q27:Q28"/>
    <mergeCell ref="P38:P39"/>
    <mergeCell ref="Q25:Q26"/>
    <mergeCell ref="Q29:Q30"/>
    <mergeCell ref="P29:P30"/>
    <mergeCell ref="R29:R30"/>
    <mergeCell ref="S29:S30"/>
    <mergeCell ref="T29:T30"/>
    <mergeCell ref="J23:L23"/>
    <mergeCell ref="J24:L24"/>
    <mergeCell ref="J25:L25"/>
    <mergeCell ref="M25:M26"/>
    <mergeCell ref="N25:N26"/>
    <mergeCell ref="O25:O26"/>
    <mergeCell ref="M46:M47"/>
    <mergeCell ref="X25:X26"/>
    <mergeCell ref="J26:L26"/>
    <mergeCell ref="K27:L27"/>
    <mergeCell ref="M27:M28"/>
    <mergeCell ref="N27:N28"/>
    <mergeCell ref="U38:U39"/>
    <mergeCell ref="T25:T26"/>
    <mergeCell ref="U25:U26"/>
    <mergeCell ref="V25:V26"/>
    <mergeCell ref="W38:W39"/>
    <mergeCell ref="W25:W26"/>
    <mergeCell ref="V38:V39"/>
    <mergeCell ref="R25:R26"/>
    <mergeCell ref="S25:S26"/>
    <mergeCell ref="V27:V28"/>
    <mergeCell ref="Q38:Q39"/>
    <mergeCell ref="R38:R39"/>
  </mergeCells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Data Sources</vt:lpstr>
      <vt:lpstr>Data</vt:lpstr>
      <vt:lpstr>M2Ratio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Naughton</dc:creator>
  <cp:lastModifiedBy>Barry Naughton</cp:lastModifiedBy>
  <cp:lastPrinted>2006-05-09T22:24:08Z</cp:lastPrinted>
  <dcterms:created xsi:type="dcterms:W3CDTF">2001-02-06T15:19:48Z</dcterms:created>
  <dcterms:modified xsi:type="dcterms:W3CDTF">2020-03-23T23:34:48Z</dcterms:modified>
</cp:coreProperties>
</file>