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aughton\Documents\2014 Textbook\2019 Post-Publication Updated Figures\Post-Pub Figures Including 2019 Data\"/>
    </mc:Choice>
  </mc:AlternateContent>
  <bookViews>
    <workbookView xWindow="8352" yWindow="-72" windowWidth="1980" windowHeight="18240" tabRatio="601" activeTab="1"/>
  </bookViews>
  <sheets>
    <sheet name="Data Sources" sheetId="75" r:id="rId1"/>
    <sheet name="Figure 16.1" sheetId="74" r:id="rId2"/>
    <sheet name="Surplus Deficit" sheetId="76" r:id="rId3"/>
    <sheet name="Main Data" sheetId="7" r:id="rId4"/>
  </sheets>
  <calcPr calcId="162913"/>
</workbook>
</file>

<file path=xl/calcChain.xml><?xml version="1.0" encoding="utf-8"?>
<calcChain xmlns="http://schemas.openxmlformats.org/spreadsheetml/2006/main">
  <c r="AA79" i="7" l="1"/>
  <c r="Z79" i="7"/>
  <c r="Y79" i="7"/>
  <c r="X79" i="7"/>
  <c r="W79" i="7"/>
  <c r="Z78" i="7"/>
  <c r="Y78" i="7"/>
  <c r="X78" i="7"/>
  <c r="AA78" i="7" s="1"/>
  <c r="W78" i="7"/>
  <c r="Z77" i="7"/>
  <c r="X77" i="7"/>
  <c r="W77" i="7"/>
  <c r="AA77" i="7" s="1"/>
  <c r="V78" i="7"/>
  <c r="U79" i="7"/>
  <c r="T79" i="7"/>
  <c r="S79" i="7"/>
  <c r="V79" i="7" s="1"/>
  <c r="R79" i="7"/>
  <c r="Q79" i="7"/>
  <c r="S78" i="7"/>
  <c r="U78" i="7"/>
  <c r="T78" i="7"/>
  <c r="K79" i="7"/>
  <c r="J79" i="7"/>
  <c r="K78" i="7"/>
  <c r="J78" i="7"/>
  <c r="D79" i="7"/>
  <c r="F79" i="7" s="1"/>
  <c r="C79" i="7"/>
  <c r="E79" i="7"/>
  <c r="I78" i="7"/>
  <c r="F78" i="7"/>
  <c r="E78" i="7"/>
  <c r="K77" i="7"/>
  <c r="J77" i="7"/>
  <c r="AU58" i="7"/>
  <c r="F77" i="7"/>
  <c r="E77" i="7"/>
  <c r="I77" i="7"/>
  <c r="U77" i="7"/>
  <c r="T77" i="7"/>
  <c r="S77" i="7"/>
  <c r="V77" i="7" s="1"/>
  <c r="U76" i="7"/>
  <c r="S75" i="7"/>
  <c r="V75" i="7" s="1"/>
  <c r="U75" i="7"/>
  <c r="T75" i="7"/>
  <c r="K76" i="7"/>
  <c r="U74" i="7"/>
  <c r="T74" i="7"/>
  <c r="S74" i="7"/>
  <c r="V74" i="7" s="1"/>
  <c r="I75" i="7"/>
  <c r="J75" i="7"/>
  <c r="K75" i="7"/>
  <c r="N75" i="7"/>
  <c r="F75" i="7"/>
  <c r="E75" i="7"/>
  <c r="AD52" i="7"/>
  <c r="AD49" i="7"/>
  <c r="AD50" i="7"/>
  <c r="AD48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4" i="7"/>
  <c r="J14" i="7"/>
  <c r="I14" i="7"/>
  <c r="K13" i="7"/>
  <c r="J13" i="7"/>
  <c r="I13" i="7"/>
  <c r="U56" i="7"/>
  <c r="T56" i="7"/>
  <c r="S56" i="7"/>
  <c r="V56" i="7"/>
  <c r="U55" i="7"/>
  <c r="T55" i="7"/>
  <c r="S55" i="7"/>
  <c r="V55" i="7"/>
  <c r="U54" i="7"/>
  <c r="T54" i="7"/>
  <c r="S54" i="7"/>
  <c r="V54" i="7" s="1"/>
  <c r="U53" i="7"/>
  <c r="T53" i="7"/>
  <c r="S53" i="7"/>
  <c r="V53" i="7"/>
  <c r="U52" i="7"/>
  <c r="T52" i="7"/>
  <c r="S52" i="7"/>
  <c r="V52" i="7" s="1"/>
  <c r="U51" i="7"/>
  <c r="T51" i="7"/>
  <c r="S51" i="7"/>
  <c r="V51" i="7"/>
  <c r="U50" i="7"/>
  <c r="T50" i="7"/>
  <c r="S50" i="7"/>
  <c r="V50" i="7"/>
  <c r="U49" i="7"/>
  <c r="T49" i="7"/>
  <c r="S49" i="7"/>
  <c r="V49" i="7"/>
  <c r="U48" i="7"/>
  <c r="T48" i="7"/>
  <c r="S48" i="7"/>
  <c r="V48" i="7" s="1"/>
  <c r="U47" i="7"/>
  <c r="T47" i="7"/>
  <c r="S47" i="7"/>
  <c r="V47" i="7"/>
  <c r="U46" i="7"/>
  <c r="T46" i="7"/>
  <c r="S46" i="7"/>
  <c r="V46" i="7" s="1"/>
  <c r="U45" i="7"/>
  <c r="T45" i="7"/>
  <c r="S45" i="7"/>
  <c r="V45" i="7"/>
  <c r="U44" i="7"/>
  <c r="T44" i="7"/>
  <c r="S44" i="7"/>
  <c r="V44" i="7" s="1"/>
  <c r="U43" i="7"/>
  <c r="T43" i="7"/>
  <c r="S43" i="7"/>
  <c r="V43" i="7"/>
  <c r="U42" i="7"/>
  <c r="T42" i="7"/>
  <c r="S42" i="7"/>
  <c r="V42" i="7" s="1"/>
  <c r="U73" i="7"/>
  <c r="T73" i="7"/>
  <c r="U72" i="7"/>
  <c r="T72" i="7"/>
  <c r="U71" i="7"/>
  <c r="T71" i="7"/>
  <c r="U70" i="7"/>
  <c r="T70" i="7"/>
  <c r="U69" i="7"/>
  <c r="T69" i="7"/>
  <c r="W69" i="7" s="1"/>
  <c r="U68" i="7"/>
  <c r="T68" i="7"/>
  <c r="W68" i="7" s="1"/>
  <c r="U67" i="7"/>
  <c r="T67" i="7"/>
  <c r="U66" i="7"/>
  <c r="T66" i="7"/>
  <c r="U65" i="7"/>
  <c r="T65" i="7"/>
  <c r="U64" i="7"/>
  <c r="T64" i="7"/>
  <c r="W64" i="7" s="1"/>
  <c r="U63" i="7"/>
  <c r="T63" i="7"/>
  <c r="U62" i="7"/>
  <c r="T62" i="7"/>
  <c r="U61" i="7"/>
  <c r="T61" i="7"/>
  <c r="U60" i="7"/>
  <c r="T60" i="7"/>
  <c r="W60" i="7" s="1"/>
  <c r="Y60" i="7" s="1"/>
  <c r="U59" i="7"/>
  <c r="T59" i="7"/>
  <c r="U58" i="7"/>
  <c r="T58" i="7"/>
  <c r="U57" i="7"/>
  <c r="T57" i="7"/>
  <c r="S73" i="7"/>
  <c r="V73" i="7" s="1"/>
  <c r="S72" i="7"/>
  <c r="V72" i="7" s="1"/>
  <c r="S71" i="7"/>
  <c r="V71" i="7"/>
  <c r="S70" i="7"/>
  <c r="V70" i="7" s="1"/>
  <c r="S69" i="7"/>
  <c r="V69" i="7" s="1"/>
  <c r="S68" i="7"/>
  <c r="V68" i="7" s="1"/>
  <c r="S67" i="7"/>
  <c r="V67" i="7"/>
  <c r="S66" i="7"/>
  <c r="V66" i="7" s="1"/>
  <c r="S65" i="7"/>
  <c r="V65" i="7" s="1"/>
  <c r="S64" i="7"/>
  <c r="V64" i="7" s="1"/>
  <c r="S63" i="7"/>
  <c r="V63" i="7"/>
  <c r="S62" i="7"/>
  <c r="V62" i="7" s="1"/>
  <c r="S61" i="7"/>
  <c r="V61" i="7" s="1"/>
  <c r="S60" i="7"/>
  <c r="V60" i="7" s="1"/>
  <c r="S59" i="7"/>
  <c r="V59" i="7"/>
  <c r="S58" i="7"/>
  <c r="V58" i="7" s="1"/>
  <c r="S57" i="7"/>
  <c r="V57" i="7" s="1"/>
  <c r="K74" i="7"/>
  <c r="J74" i="7"/>
  <c r="I74" i="7"/>
  <c r="F74" i="7"/>
  <c r="E74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I73" i="7"/>
  <c r="J73" i="7"/>
  <c r="K73" i="7"/>
  <c r="X73" i="7" s="1"/>
  <c r="I72" i="7"/>
  <c r="J72" i="7"/>
  <c r="O72" i="7" s="1"/>
  <c r="K72" i="7"/>
  <c r="X72" i="7"/>
  <c r="F73" i="7"/>
  <c r="F72" i="7"/>
  <c r="E73" i="7"/>
  <c r="E72" i="7"/>
  <c r="K70" i="7"/>
  <c r="K71" i="7"/>
  <c r="J70" i="7"/>
  <c r="J71" i="7"/>
  <c r="O71" i="7" s="1"/>
  <c r="I70" i="7"/>
  <c r="I71" i="7"/>
  <c r="I69" i="7"/>
  <c r="F70" i="7"/>
  <c r="F71" i="7"/>
  <c r="E70" i="7"/>
  <c r="E71" i="7"/>
  <c r="J69" i="7"/>
  <c r="K69" i="7"/>
  <c r="F69" i="7"/>
  <c r="E69" i="7"/>
  <c r="I68" i="7"/>
  <c r="J68" i="7"/>
  <c r="O68" i="7" s="1"/>
  <c r="K68" i="7"/>
  <c r="X68" i="7" s="1"/>
  <c r="I38" i="7"/>
  <c r="F68" i="7"/>
  <c r="E68" i="7"/>
  <c r="I67" i="7"/>
  <c r="J67" i="7"/>
  <c r="W67" i="7" s="1"/>
  <c r="K67" i="7"/>
  <c r="X67" i="7"/>
  <c r="F67" i="7"/>
  <c r="E67" i="7"/>
  <c r="K38" i="7"/>
  <c r="J38" i="7"/>
  <c r="Z38" i="7" s="1"/>
  <c r="J39" i="7"/>
  <c r="O39" i="7"/>
  <c r="I39" i="7"/>
  <c r="I66" i="7"/>
  <c r="F11" i="7"/>
  <c r="E11" i="7"/>
  <c r="F66" i="7"/>
  <c r="E66" i="7"/>
  <c r="J66" i="7"/>
  <c r="O66" i="7"/>
  <c r="W66" i="7"/>
  <c r="K66" i="7"/>
  <c r="J65" i="7"/>
  <c r="W65" i="7"/>
  <c r="K65" i="7"/>
  <c r="X65" i="7"/>
  <c r="I65" i="7"/>
  <c r="F65" i="7"/>
  <c r="E65" i="7"/>
  <c r="I64" i="7"/>
  <c r="J64" i="7"/>
  <c r="O64" i="7"/>
  <c r="K64" i="7"/>
  <c r="X64" i="7"/>
  <c r="F64" i="7"/>
  <c r="E64" i="7"/>
  <c r="E59" i="7"/>
  <c r="E60" i="7"/>
  <c r="E61" i="7"/>
  <c r="E62" i="7"/>
  <c r="E63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J63" i="7"/>
  <c r="O63" i="7" s="1"/>
  <c r="J62" i="7"/>
  <c r="W62" i="7" s="1"/>
  <c r="J61" i="7"/>
  <c r="W61" i="7" s="1"/>
  <c r="J60" i="7"/>
  <c r="J59" i="7"/>
  <c r="O59" i="7" s="1"/>
  <c r="W59" i="7"/>
  <c r="J58" i="7"/>
  <c r="W58" i="7" s="1"/>
  <c r="J57" i="7"/>
  <c r="J56" i="7"/>
  <c r="O56" i="7" s="1"/>
  <c r="J55" i="7"/>
  <c r="Z55" i="7" s="1"/>
  <c r="J54" i="7"/>
  <c r="J53" i="7"/>
  <c r="O53" i="7" s="1"/>
  <c r="J52" i="7"/>
  <c r="Z52" i="7" s="1"/>
  <c r="J51" i="7"/>
  <c r="O51" i="7"/>
  <c r="J50" i="7"/>
  <c r="W50" i="7" s="1"/>
  <c r="Z50" i="7"/>
  <c r="J49" i="7"/>
  <c r="K49" i="7"/>
  <c r="K48" i="7"/>
  <c r="X48" i="7" s="1"/>
  <c r="J48" i="7"/>
  <c r="Z48" i="7" s="1"/>
  <c r="K47" i="7"/>
  <c r="X47" i="7"/>
  <c r="J47" i="7"/>
  <c r="O47" i="7" s="1"/>
  <c r="K46" i="7"/>
  <c r="X46" i="7" s="1"/>
  <c r="Y46" i="7" s="1"/>
  <c r="J46" i="7"/>
  <c r="O46" i="7"/>
  <c r="K45" i="7"/>
  <c r="X45" i="7"/>
  <c r="J45" i="7"/>
  <c r="W45" i="7"/>
  <c r="AA45" i="7" s="1"/>
  <c r="K44" i="7"/>
  <c r="X44" i="7" s="1"/>
  <c r="J44" i="7"/>
  <c r="Z44" i="7" s="1"/>
  <c r="K43" i="7"/>
  <c r="J43" i="7"/>
  <c r="W43" i="7" s="1"/>
  <c r="K42" i="7"/>
  <c r="X42" i="7" s="1"/>
  <c r="J42" i="7"/>
  <c r="O42" i="7" s="1"/>
  <c r="K41" i="7"/>
  <c r="J41" i="7"/>
  <c r="Z41" i="7" s="1"/>
  <c r="K40" i="7"/>
  <c r="J40" i="7"/>
  <c r="O40" i="7"/>
  <c r="K39" i="7"/>
  <c r="I63" i="7"/>
  <c r="F63" i="7"/>
  <c r="F62" i="7"/>
  <c r="K63" i="7"/>
  <c r="X63" i="7" s="1"/>
  <c r="K62" i="7"/>
  <c r="X62" i="7" s="1"/>
  <c r="K61" i="7"/>
  <c r="I62" i="7"/>
  <c r="I61" i="7"/>
  <c r="F61" i="7"/>
  <c r="K60" i="7"/>
  <c r="X60" i="7" s="1"/>
  <c r="I60" i="7"/>
  <c r="F60" i="7"/>
  <c r="K58" i="7"/>
  <c r="K57" i="7"/>
  <c r="X57" i="7" s="1"/>
  <c r="Z57" i="7"/>
  <c r="K56" i="7"/>
  <c r="K55" i="7"/>
  <c r="X55" i="7"/>
  <c r="K54" i="7"/>
  <c r="X54" i="7"/>
  <c r="K53" i="7"/>
  <c r="K52" i="7"/>
  <c r="K51" i="7"/>
  <c r="X51" i="7"/>
  <c r="K50" i="7"/>
  <c r="X50" i="7" s="1"/>
  <c r="K59" i="7"/>
  <c r="X59" i="7" s="1"/>
  <c r="AA59" i="7" s="1"/>
  <c r="I59" i="7"/>
  <c r="I58" i="7"/>
  <c r="I57" i="7"/>
  <c r="I56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76" i="7"/>
  <c r="W46" i="7"/>
  <c r="O48" i="7"/>
  <c r="O57" i="7"/>
  <c r="W51" i="7"/>
  <c r="Y51" i="7" s="1"/>
  <c r="O43" i="7"/>
  <c r="X66" i="7"/>
  <c r="N76" i="7"/>
  <c r="O62" i="7"/>
  <c r="W71" i="7"/>
  <c r="W52" i="7"/>
  <c r="W48" i="7"/>
  <c r="O54" i="7"/>
  <c r="W54" i="7"/>
  <c r="Z53" i="7"/>
  <c r="I76" i="7"/>
  <c r="J76" i="7"/>
  <c r="F76" i="7"/>
  <c r="T76" i="7"/>
  <c r="X74" i="7"/>
  <c r="Z72" i="7"/>
  <c r="X70" i="7"/>
  <c r="W70" i="7"/>
  <c r="Y70" i="7" s="1"/>
  <c r="Z62" i="7"/>
  <c r="X61" i="7"/>
  <c r="Z54" i="7"/>
  <c r="Z51" i="7"/>
  <c r="Z49" i="7"/>
  <c r="Z46" i="7"/>
  <c r="O45" i="7"/>
  <c r="W44" i="7"/>
  <c r="Y44" i="7" s="1"/>
  <c r="O49" i="7"/>
  <c r="X43" i="7"/>
  <c r="W49" i="7"/>
  <c r="W53" i="7"/>
  <c r="Z64" i="7"/>
  <c r="Z65" i="7"/>
  <c r="Z70" i="7"/>
  <c r="O70" i="7"/>
  <c r="O65" i="7"/>
  <c r="O44" i="7"/>
  <c r="S76" i="7"/>
  <c r="V76" i="7" s="1"/>
  <c r="Y77" i="7" l="1"/>
  <c r="X76" i="7"/>
  <c r="W76" i="7"/>
  <c r="AA76" i="7" s="1"/>
  <c r="W74" i="7"/>
  <c r="I79" i="7"/>
  <c r="Z75" i="7"/>
  <c r="Z74" i="7"/>
  <c r="W72" i="7"/>
  <c r="Y72" i="7" s="1"/>
  <c r="Y45" i="7"/>
  <c r="W56" i="7"/>
  <c r="O58" i="7"/>
  <c r="Z45" i="7"/>
  <c r="Z66" i="7"/>
  <c r="Z39" i="7"/>
  <c r="W57" i="7"/>
  <c r="Y57" i="7" s="1"/>
  <c r="AA51" i="7"/>
  <c r="Z56" i="7"/>
  <c r="Y59" i="7"/>
  <c r="Z73" i="7"/>
  <c r="X69" i="7"/>
  <c r="AA69" i="7" s="1"/>
  <c r="X49" i="7"/>
  <c r="X53" i="7"/>
  <c r="AA53" i="7" s="1"/>
  <c r="Z61" i="7"/>
  <c r="Y65" i="7"/>
  <c r="X75" i="7"/>
  <c r="AA70" i="7"/>
  <c r="Z76" i="7"/>
  <c r="AA46" i="7"/>
  <c r="Z58" i="7"/>
  <c r="Z40" i="7"/>
  <c r="W55" i="7"/>
  <c r="Y55" i="7" s="1"/>
  <c r="Z60" i="7"/>
  <c r="Z69" i="7"/>
  <c r="W75" i="7"/>
  <c r="Y54" i="7"/>
  <c r="Z71" i="7"/>
  <c r="O41" i="7"/>
  <c r="AA66" i="7"/>
  <c r="X71" i="7"/>
  <c r="Y71" i="7" s="1"/>
  <c r="X52" i="7"/>
  <c r="Y52" i="7" s="1"/>
  <c r="X56" i="7"/>
  <c r="AA56" i="7" s="1"/>
  <c r="Y49" i="7"/>
  <c r="AA49" i="7"/>
  <c r="Y48" i="7"/>
  <c r="AA48" i="7"/>
  <c r="Y43" i="7"/>
  <c r="AA43" i="7"/>
  <c r="Y69" i="7"/>
  <c r="AA74" i="7"/>
  <c r="Y74" i="7"/>
  <c r="Y61" i="7"/>
  <c r="AA61" i="7"/>
  <c r="Y68" i="7"/>
  <c r="AA50" i="7"/>
  <c r="Y50" i="7"/>
  <c r="Y62" i="7"/>
  <c r="AA62" i="7"/>
  <c r="AA52" i="7"/>
  <c r="AA67" i="7"/>
  <c r="Y67" i="7"/>
  <c r="AA64" i="7"/>
  <c r="Y64" i="7"/>
  <c r="AA54" i="7"/>
  <c r="O55" i="7"/>
  <c r="Y66" i="7"/>
  <c r="Z59" i="7"/>
  <c r="AA60" i="7"/>
  <c r="W73" i="7"/>
  <c r="AA44" i="7"/>
  <c r="O50" i="7"/>
  <c r="O67" i="7"/>
  <c r="O60" i="7"/>
  <c r="Z67" i="7"/>
  <c r="W63" i="7"/>
  <c r="Z63" i="7"/>
  <c r="Z43" i="7"/>
  <c r="O61" i="7"/>
  <c r="O38" i="7"/>
  <c r="O74" i="7"/>
  <c r="AA68" i="7"/>
  <c r="Z42" i="7"/>
  <c r="Z47" i="7"/>
  <c r="X58" i="7"/>
  <c r="AA58" i="7" s="1"/>
  <c r="O52" i="7"/>
  <c r="W47" i="7"/>
  <c r="AA55" i="7"/>
  <c r="AA65" i="7"/>
  <c r="O73" i="7"/>
  <c r="Z68" i="7"/>
  <c r="O69" i="7"/>
  <c r="W42" i="7"/>
  <c r="Y76" i="7" l="1"/>
  <c r="Y75" i="7"/>
  <c r="AA75" i="7"/>
  <c r="AA71" i="7"/>
  <c r="AA57" i="7"/>
  <c r="Y56" i="7"/>
  <c r="Y53" i="7"/>
  <c r="AA72" i="7"/>
  <c r="Y42" i="7"/>
  <c r="AA42" i="7"/>
  <c r="Y73" i="7"/>
  <c r="AA73" i="7"/>
  <c r="Y63" i="7"/>
  <c r="AA63" i="7"/>
  <c r="Y47" i="7"/>
  <c r="AA47" i="7"/>
  <c r="Y58" i="7"/>
</calcChain>
</file>

<file path=xl/sharedStrings.xml><?xml version="1.0" encoding="utf-8"?>
<sst xmlns="http://schemas.openxmlformats.org/spreadsheetml/2006/main" count="99" uniqueCount="76">
  <si>
    <t>Billion USD</t>
  </si>
  <si>
    <t>GDP</t>
  </si>
  <si>
    <t>e</t>
  </si>
  <si>
    <t>Ratio</t>
  </si>
  <si>
    <t>M/GDP</t>
  </si>
  <si>
    <t>X/GDP</t>
  </si>
  <si>
    <t>.</t>
  </si>
  <si>
    <t>Year</t>
  </si>
  <si>
    <t>Main Data</t>
  </si>
  <si>
    <t>Total Exports</t>
  </si>
  <si>
    <t>Total Imports</t>
  </si>
  <si>
    <t>Export GrowRate</t>
  </si>
  <si>
    <t>Import GrowRate</t>
  </si>
  <si>
    <t>Column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</si>
  <si>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</si>
  <si>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</si>
  <si>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</si>
  <si>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</si>
  <si>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</si>
  <si>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</si>
  <si>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</si>
  <si>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</si>
  <si>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</si>
  <si>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Billion RMB</t>
  </si>
  <si>
    <t>Exports and Imports</t>
  </si>
  <si>
    <t>Figure 16.1   Exports and imports (share of GDP)</t>
  </si>
  <si>
    <t>[9]= [2] * [6] / [5]</t>
  </si>
  <si>
    <t>[8] = [1] * [6] / [5]</t>
  </si>
  <si>
    <t>[7] =([1] + [2]) * [6] / [5]</t>
  </si>
  <si>
    <t>[4] = [2]_(t+1) / [2]_(t) - 1</t>
  </si>
  <si>
    <t>[3] = [1]_(t+1) / [1]_(t) - 1</t>
  </si>
  <si>
    <t>Current USD GDP</t>
  </si>
  <si>
    <t>..</t>
  </si>
  <si>
    <t>X-Goods&amp;Services</t>
  </si>
  <si>
    <t>World WDI</t>
  </si>
  <si>
    <t>China</t>
  </si>
  <si>
    <t>Goods&amp;Services</t>
  </si>
  <si>
    <t>WDI</t>
  </si>
  <si>
    <t>WDI vs.</t>
  </si>
  <si>
    <t xml:space="preserve">China </t>
  </si>
  <si>
    <t>Sources</t>
  </si>
  <si>
    <t>Service</t>
  </si>
  <si>
    <t>Imports</t>
  </si>
  <si>
    <t>Exports</t>
  </si>
  <si>
    <t>Balance</t>
  </si>
  <si>
    <t>SM/</t>
  </si>
  <si>
    <t>Goods &amp;</t>
  </si>
  <si>
    <t>Total Trade</t>
  </si>
  <si>
    <t>early data</t>
  </si>
  <si>
    <t xml:space="preserve">copied from </t>
  </si>
  <si>
    <t>Historical S&amp;T</t>
  </si>
  <si>
    <t>made up</t>
  </si>
  <si>
    <t>Very rough</t>
  </si>
  <si>
    <t>numbers</t>
  </si>
  <si>
    <t>just for</t>
  </si>
  <si>
    <t>comparison</t>
  </si>
  <si>
    <t xml:space="preserve">Trade </t>
  </si>
  <si>
    <t>Surplus</t>
  </si>
  <si>
    <t>/GDP</t>
  </si>
  <si>
    <t>Trade+Service</t>
  </si>
  <si>
    <t>Sbal/</t>
  </si>
  <si>
    <t>SEx/</t>
  </si>
  <si>
    <t>Export</t>
  </si>
  <si>
    <t>Import</t>
  </si>
  <si>
    <t>Goods</t>
  </si>
  <si>
    <t>Service Trade update through 2018 from TJNJ 2019, p. 336 significant revisions</t>
  </si>
  <si>
    <t>Service Trade update through 2019 from 2019 Econ Stat Report in RMB</t>
  </si>
  <si>
    <t>The Chinese Economy: Adaptation and Growth, Figure 16.1</t>
  </si>
  <si>
    <t>Data Sources</t>
  </si>
  <si>
    <t>See Text</t>
  </si>
  <si>
    <t>Update Through 2018</t>
  </si>
  <si>
    <t>2019 Data:</t>
  </si>
  <si>
    <t>NBS, "PRC 2019 Economic and Social Development Statistical Report," February 28, 2020.</t>
  </si>
  <si>
    <t>Accessed at http://www.stats.gov.cn/tjsj/zxfb/202002/t20200228_1728913.html</t>
  </si>
  <si>
    <t>China Statistical Yearbook 2019, Table 11-1, Page 336</t>
  </si>
  <si>
    <t>2019 Data reported in RMB, converted to USD by average RMB/USD Exchange Rate reported in same source.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</si>
</sst>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.0%"/>
    <numFmt numFmtId="178" formatCode="0.0"/>
    <numFmt numFmtId="189" formatCode="0.000%"/>
    <numFmt numFmtId="190" formatCode="0.000"/>
    <numFmt numFmtId="192" formatCode="0.0_);[Red]\(0.0\)"/>
    <numFmt numFmtId="193" formatCode="0.00_);[Red]\(0.00\)"/>
    <numFmt numFmtId="194" formatCode="0.000000"/>
    <numFmt numFmtId="195" formatCode="0.00000"/>
  </numFmts>
  <fonts count="15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sz val="12"/>
      <name val="宋体"/>
      <family val="3"/>
      <charset val="134"/>
    </font>
    <font>
      <sz val="10"/>
      <color indexed="8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4"/>
      <name val="Arial"/>
      <family val="2"/>
    </font>
    <font>
      <b/>
      <sz val="14"/>
      <color rgb="FF3F3F3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9" fontId="2" fillId="0" borderId="0" applyFont="0" applyFill="0" applyBorder="0" applyAlignment="0" applyProtection="0"/>
    <xf numFmtId="0" fontId="9" fillId="0" borderId="0">
      <alignment vertical="center"/>
    </xf>
  </cellStyleXfs>
  <cellXfs count="94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177" fontId="4" fillId="2" borderId="0" xfId="0" applyNumberFormat="1" applyFont="1" applyFill="1" applyAlignment="1">
      <alignment horizontal="center"/>
    </xf>
    <xf numFmtId="10" fontId="4" fillId="2" borderId="0" xfId="0" applyNumberFormat="1" applyFont="1" applyFill="1" applyAlignment="1">
      <alignment horizontal="center"/>
    </xf>
    <xf numFmtId="177" fontId="5" fillId="2" borderId="0" xfId="0" applyNumberFormat="1" applyFont="1" applyFill="1" applyAlignment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77" fontId="4" fillId="2" borderId="0" xfId="0" applyNumberFormat="1" applyFont="1" applyFill="1" applyBorder="1" applyAlignment="1">
      <alignment horizontal="center"/>
    </xf>
    <xf numFmtId="0" fontId="4" fillId="2" borderId="1" xfId="0" quotePrefix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77" fontId="4" fillId="2" borderId="2" xfId="0" applyNumberFormat="1" applyFont="1" applyFill="1" applyBorder="1" applyAlignment="1">
      <alignment horizontal="center"/>
    </xf>
    <xf numFmtId="0" fontId="4" fillId="2" borderId="3" xfId="0" quotePrefix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49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190" fontId="4" fillId="2" borderId="0" xfId="0" applyNumberFormat="1" applyFont="1" applyFill="1" applyAlignment="1">
      <alignment horizontal="center"/>
    </xf>
    <xf numFmtId="190" fontId="5" fillId="3" borderId="0" xfId="0" applyNumberFormat="1" applyFont="1" applyFill="1" applyBorder="1" applyAlignment="1">
      <alignment horizontal="center"/>
    </xf>
    <xf numFmtId="190" fontId="5" fillId="2" borderId="0" xfId="0" applyNumberFormat="1" applyFont="1" applyFill="1" applyBorder="1" applyAlignment="1">
      <alignment horizontal="center"/>
    </xf>
    <xf numFmtId="190" fontId="4" fillId="2" borderId="0" xfId="0" applyNumberFormat="1" applyFont="1" applyFill="1" applyBorder="1" applyAlignment="1">
      <alignment horizontal="center"/>
    </xf>
    <xf numFmtId="190" fontId="4" fillId="2" borderId="4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190" fontId="5" fillId="4" borderId="6" xfId="0" applyNumberFormat="1" applyFont="1" applyFill="1" applyBorder="1" applyAlignment="1">
      <alignment horizontal="center" wrapText="1"/>
    </xf>
    <xf numFmtId="177" fontId="5" fillId="4" borderId="6" xfId="0" applyNumberFormat="1" applyFont="1" applyFill="1" applyBorder="1" applyAlignment="1">
      <alignment horizontal="center" wrapText="1"/>
    </xf>
    <xf numFmtId="177" fontId="5" fillId="4" borderId="7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90" fontId="5" fillId="3" borderId="0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177" fontId="4" fillId="5" borderId="0" xfId="0" applyNumberFormat="1" applyFont="1" applyFill="1" applyBorder="1" applyAlignment="1">
      <alignment horizontal="center"/>
    </xf>
    <xf numFmtId="0" fontId="5" fillId="2" borderId="0" xfId="0" applyFont="1" applyFill="1" applyAlignment="1"/>
    <xf numFmtId="0" fontId="7" fillId="2" borderId="0" xfId="0" applyFont="1" applyFill="1"/>
    <xf numFmtId="0" fontId="7" fillId="4" borderId="0" xfId="0" applyFont="1" applyFill="1"/>
    <xf numFmtId="0" fontId="4" fillId="4" borderId="0" xfId="0" applyFont="1" applyFill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177" fontId="5" fillId="3" borderId="8" xfId="3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wrapText="1"/>
    </xf>
    <xf numFmtId="0" fontId="5" fillId="3" borderId="2" xfId="0" quotePrefix="1" applyFont="1" applyFill="1" applyBorder="1" applyAlignment="1">
      <alignment horizontal="center" wrapText="1"/>
    </xf>
    <xf numFmtId="177" fontId="4" fillId="5" borderId="2" xfId="0" applyNumberFormat="1" applyFont="1" applyFill="1" applyBorder="1" applyAlignment="1">
      <alignment horizontal="center"/>
    </xf>
    <xf numFmtId="177" fontId="4" fillId="5" borderId="0" xfId="3" applyNumberFormat="1" applyFont="1" applyFill="1" applyBorder="1" applyAlignment="1">
      <alignment horizontal="center"/>
    </xf>
    <xf numFmtId="177" fontId="4" fillId="5" borderId="2" xfId="3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Alignment="1"/>
    <xf numFmtId="177" fontId="11" fillId="6" borderId="0" xfId="1" applyNumberFormat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2" fillId="0" borderId="0" xfId="0" applyNumberFormat="1" applyFont="1" applyFill="1"/>
    <xf numFmtId="178" fontId="4" fillId="2" borderId="0" xfId="0" applyNumberFormat="1" applyFont="1" applyFill="1" applyAlignment="1">
      <alignment horizontal="center"/>
    </xf>
    <xf numFmtId="192" fontId="1" fillId="0" borderId="9" xfId="4" applyNumberFormat="1" applyFont="1" applyFill="1" applyBorder="1" applyAlignment="1">
      <alignment horizontal="right" vertical="center"/>
    </xf>
    <xf numFmtId="192" fontId="1" fillId="0" borderId="10" xfId="4" applyNumberFormat="1" applyFont="1" applyFill="1" applyBorder="1" applyAlignment="1">
      <alignment horizontal="right" vertical="center"/>
    </xf>
    <xf numFmtId="192" fontId="4" fillId="2" borderId="0" xfId="0" applyNumberFormat="1" applyFont="1" applyFill="1" applyAlignment="1">
      <alignment horizontal="center"/>
    </xf>
    <xf numFmtId="178" fontId="4" fillId="2" borderId="0" xfId="0" applyNumberFormat="1" applyFont="1" applyFill="1" applyAlignment="1" applyProtection="1">
      <alignment horizontal="center"/>
    </xf>
    <xf numFmtId="178" fontId="5" fillId="2" borderId="0" xfId="0" applyNumberFormat="1" applyFont="1" applyFill="1" applyAlignment="1">
      <alignment horizontal="center"/>
    </xf>
    <xf numFmtId="177" fontId="4" fillId="8" borderId="0" xfId="0" applyNumberFormat="1" applyFont="1" applyFill="1" applyAlignment="1">
      <alignment horizontal="center"/>
    </xf>
    <xf numFmtId="2" fontId="4" fillId="8" borderId="0" xfId="0" applyNumberFormat="1" applyFont="1" applyFill="1" applyBorder="1" applyAlignment="1">
      <alignment horizontal="center"/>
    </xf>
    <xf numFmtId="177" fontId="11" fillId="6" borderId="2" xfId="1" applyNumberFormat="1" applyBorder="1" applyAlignment="1">
      <alignment horizontal="center"/>
    </xf>
    <xf numFmtId="0" fontId="4" fillId="2" borderId="0" xfId="0" quotePrefix="1" applyFont="1" applyFill="1" applyAlignment="1">
      <alignment horizontal="center"/>
    </xf>
    <xf numFmtId="193" fontId="4" fillId="2" borderId="0" xfId="0" applyNumberFormat="1" applyFont="1" applyFill="1" applyAlignment="1">
      <alignment horizontal="center"/>
    </xf>
    <xf numFmtId="0" fontId="4" fillId="2" borderId="0" xfId="0" quotePrefix="1" applyFont="1" applyFill="1" applyBorder="1" applyAlignment="1" applyProtection="1">
      <alignment horizontal="center"/>
    </xf>
    <xf numFmtId="2" fontId="4" fillId="2" borderId="0" xfId="0" applyNumberFormat="1" applyFont="1" applyFill="1" applyAlignment="1">
      <alignment horizontal="center"/>
    </xf>
    <xf numFmtId="190" fontId="4" fillId="9" borderId="0" xfId="0" applyNumberFormat="1" applyFont="1" applyFill="1" applyAlignment="1">
      <alignment horizontal="center"/>
    </xf>
    <xf numFmtId="0" fontId="11" fillId="9" borderId="0" xfId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89" fontId="4" fillId="2" borderId="0" xfId="0" applyNumberFormat="1" applyFont="1" applyFill="1" applyAlignment="1">
      <alignment horizontal="center"/>
    </xf>
    <xf numFmtId="194" fontId="4" fillId="2" borderId="0" xfId="0" applyNumberFormat="1" applyFont="1" applyFill="1" applyAlignment="1">
      <alignment horizontal="center"/>
    </xf>
    <xf numFmtId="195" fontId="4" fillId="2" borderId="0" xfId="0" applyNumberFormat="1" applyFont="1" applyFill="1" applyAlignment="1">
      <alignment horizontal="center"/>
    </xf>
    <xf numFmtId="0" fontId="0" fillId="0" borderId="0" xfId="0" applyAlignment="1">
      <alignment vertical="center" wrapText="1"/>
    </xf>
    <xf numFmtId="15" fontId="0" fillId="0" borderId="0" xfId="0" applyNumberFormat="1" applyAlignment="1">
      <alignment vertical="center" wrapText="1"/>
    </xf>
    <xf numFmtId="4" fontId="0" fillId="0" borderId="0" xfId="0" applyNumberFormat="1"/>
    <xf numFmtId="4" fontId="4" fillId="2" borderId="0" xfId="0" applyNumberFormat="1" applyFont="1" applyFill="1" applyBorder="1" applyAlignment="1" applyProtection="1">
      <alignment horizontal="center"/>
    </xf>
    <xf numFmtId="190" fontId="4" fillId="9" borderId="0" xfId="0" applyNumberFormat="1" applyFont="1" applyFill="1" applyBorder="1" applyAlignment="1">
      <alignment horizontal="center"/>
    </xf>
    <xf numFmtId="0" fontId="13" fillId="0" borderId="4" xfId="0" applyFont="1" applyBorder="1"/>
    <xf numFmtId="0" fontId="0" fillId="0" borderId="4" xfId="0" applyBorder="1"/>
    <xf numFmtId="0" fontId="2" fillId="0" borderId="0" xfId="0" applyFont="1"/>
    <xf numFmtId="0" fontId="0" fillId="0" borderId="0" xfId="0" applyFont="1"/>
    <xf numFmtId="0" fontId="4" fillId="8" borderId="0" xfId="0" applyFont="1" applyFill="1" applyAlignment="1">
      <alignment horizontal="center"/>
    </xf>
    <xf numFmtId="177" fontId="14" fillId="10" borderId="11" xfId="2" applyNumberFormat="1" applyFont="1" applyFill="1" applyAlignment="1">
      <alignment horizontal="center"/>
    </xf>
    <xf numFmtId="0" fontId="0" fillId="0" borderId="4" xfId="0" applyFont="1" applyBorder="1"/>
  </cellXfs>
  <cellStyles count="5">
    <cellStyle name="Bad" xfId="1" builtinId="27"/>
    <cellStyle name="Normal" xfId="0" builtinId="0"/>
    <cellStyle name="Output" xfId="2" builtinId="21"/>
    <cellStyle name="Percent" xfId="3" builtinId="5"/>
    <cellStyle name="常规_服务贸易总表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Exports and Imports (Share of GDP)</a:t>
            </a:r>
          </a:p>
        </c:rich>
      </c:tx>
      <c:layout>
        <c:manualLayout>
          <c:xMode val="edge"/>
          <c:yMode val="edge"/>
          <c:x val="0.12296296036838812"/>
          <c:y val="1.96077420950653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444444444444447E-2"/>
          <c:y val="0.14597827865306751"/>
          <c:w val="0.89481481481481484"/>
          <c:h val="0.75816993464052285"/>
        </c:manualLayout>
      </c:layout>
      <c:lineChart>
        <c:grouping val="standard"/>
        <c:varyColors val="0"/>
        <c:ser>
          <c:idx val="0"/>
          <c:order val="0"/>
          <c:cat>
            <c:numRef>
              <c:f>'Main Data'!$B$38:$B$79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'Main Data'!$J$38:$J$79</c:f>
              <c:numCache>
                <c:formatCode>0.0%</c:formatCode>
                <c:ptCount val="42"/>
                <c:pt idx="0">
                  <c:v>4.5584359848044896E-2</c:v>
                </c:pt>
                <c:pt idx="1">
                  <c:v>5.1616636472904001E-2</c:v>
                </c:pt>
                <c:pt idx="2">
                  <c:v>5.9521988838793879E-2</c:v>
                </c:pt>
                <c:pt idx="3">
                  <c:v>7.6034788686737714E-2</c:v>
                </c:pt>
                <c:pt idx="4">
                  <c:v>7.8614716938995785E-2</c:v>
                </c:pt>
                <c:pt idx="5">
                  <c:v>7.2945591190685777E-2</c:v>
                </c:pt>
                <c:pt idx="6">
                  <c:v>8.3571862334272162E-2</c:v>
                </c:pt>
                <c:pt idx="7">
                  <c:v>8.8273027508819754E-2</c:v>
                </c:pt>
                <c:pt idx="8">
                  <c:v>0.10295641178851604</c:v>
                </c:pt>
                <c:pt idx="9">
                  <c:v>0.12057860135035237</c:v>
                </c:pt>
                <c:pt idx="10">
                  <c:v>0.11651484282364102</c:v>
                </c:pt>
                <c:pt idx="11">
                  <c:v>0.11517103674685819</c:v>
                </c:pt>
                <c:pt idx="12">
                  <c:v>0.15738235353337329</c:v>
                </c:pt>
                <c:pt idx="13">
                  <c:v>0.17376611771549064</c:v>
                </c:pt>
                <c:pt idx="14">
                  <c:v>0.17225380352644837</c:v>
                </c:pt>
                <c:pt idx="15">
                  <c:v>0.14817754112330822</c:v>
                </c:pt>
                <c:pt idx="16">
                  <c:v>0.21443307879722437</c:v>
                </c:pt>
                <c:pt idx="17">
                  <c:v>0.20254632726822183</c:v>
                </c:pt>
                <c:pt idx="18">
                  <c:v>0.17490088144863924</c:v>
                </c:pt>
                <c:pt idx="19">
                  <c:v>0.18999516527629678</c:v>
                </c:pt>
                <c:pt idx="20">
                  <c:v>0.17852509357888624</c:v>
                </c:pt>
                <c:pt idx="21">
                  <c:v>0.17817681423384904</c:v>
                </c:pt>
                <c:pt idx="22">
                  <c:v>0.20572150207269435</c:v>
                </c:pt>
                <c:pt idx="23">
                  <c:v>0.19866932279541166</c:v>
                </c:pt>
                <c:pt idx="24">
                  <c:v>0.22139271895390472</c:v>
                </c:pt>
                <c:pt idx="25">
                  <c:v>0.26394825501011476</c:v>
                </c:pt>
                <c:pt idx="26">
                  <c:v>0.30343455927513685</c:v>
                </c:pt>
                <c:pt idx="27">
                  <c:v>0.33321068055599307</c:v>
                </c:pt>
                <c:pt idx="28">
                  <c:v>0.35201273997042454</c:v>
                </c:pt>
                <c:pt idx="29">
                  <c:v>0.3436002374003258</c:v>
                </c:pt>
                <c:pt idx="30">
                  <c:v>0.31124363948520978</c:v>
                </c:pt>
                <c:pt idx="31">
                  <c:v>0.23551739007803621</c:v>
                </c:pt>
                <c:pt idx="32">
                  <c:v>0.25916230142582503</c:v>
                </c:pt>
                <c:pt idx="33">
                  <c:v>0.25128605398776327</c:v>
                </c:pt>
                <c:pt idx="34">
                  <c:v>0.24014410579672474</c:v>
                </c:pt>
                <c:pt idx="35">
                  <c:v>0.23078151763886864</c:v>
                </c:pt>
                <c:pt idx="36">
                  <c:v>0.22436697776293249</c:v>
                </c:pt>
                <c:pt idx="37">
                  <c:v>0.20641730472720635</c:v>
                </c:pt>
                <c:pt idx="38">
                  <c:v>0.18826950095181369</c:v>
                </c:pt>
                <c:pt idx="39">
                  <c:v>0.1861907580624311</c:v>
                </c:pt>
                <c:pt idx="40">
                  <c:v>0.1827744373684827</c:v>
                </c:pt>
                <c:pt idx="41">
                  <c:v>0.17393085839140549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C-4DE0-B014-398FA17A7B30}"/>
            </c:ext>
          </c:extLst>
        </c:ser>
        <c:ser>
          <c:idx val="1"/>
          <c:order val="1"/>
          <c:cat>
            <c:numRef>
              <c:f>'Main Data'!$B$38:$B$79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'Main Data'!$K$38:$K$79</c:f>
              <c:numCache>
                <c:formatCode>0.0%</c:formatCode>
                <c:ptCount val="42"/>
                <c:pt idx="0">
                  <c:v>5.091422346104707E-2</c:v>
                </c:pt>
                <c:pt idx="1">
                  <c:v>5.9211763801640248E-2</c:v>
                </c:pt>
                <c:pt idx="2">
                  <c:v>6.3692111756892197E-2</c:v>
                </c:pt>
                <c:pt idx="3">
                  <c:v>7.6034788686737714E-2</c:v>
                </c:pt>
                <c:pt idx="4">
                  <c:v>6.7907336137268764E-2</c:v>
                </c:pt>
                <c:pt idx="5">
                  <c:v>7.0189212576192928E-2</c:v>
                </c:pt>
                <c:pt idx="6">
                  <c:v>8.7632163220443773E-2</c:v>
                </c:pt>
                <c:pt idx="7">
                  <c:v>0.13636326918638517</c:v>
                </c:pt>
                <c:pt idx="8">
                  <c:v>0.14278796476552108</c:v>
                </c:pt>
                <c:pt idx="9">
                  <c:v>0.13210449706766547</c:v>
                </c:pt>
                <c:pt idx="10">
                  <c:v>0.13551715830939898</c:v>
                </c:pt>
                <c:pt idx="11">
                  <c:v>0.12963865841661962</c:v>
                </c:pt>
                <c:pt idx="12">
                  <c:v>0.1352286770978493</c:v>
                </c:pt>
                <c:pt idx="13">
                  <c:v>0.15429483086123533</c:v>
                </c:pt>
                <c:pt idx="14">
                  <c:v>0.16343223482689515</c:v>
                </c:pt>
                <c:pt idx="15">
                  <c:v>0.1679151643250395</c:v>
                </c:pt>
                <c:pt idx="16">
                  <c:v>0.20486412891287586</c:v>
                </c:pt>
                <c:pt idx="17">
                  <c:v>0.17981125759905053</c:v>
                </c:pt>
                <c:pt idx="18">
                  <c:v>0.1607300547528602</c:v>
                </c:pt>
                <c:pt idx="19">
                  <c:v>0.14805479846954778</c:v>
                </c:pt>
                <c:pt idx="20">
                  <c:v>0.13628196137119919</c:v>
                </c:pt>
                <c:pt idx="21">
                  <c:v>0.15146286068256398</c:v>
                </c:pt>
                <c:pt idx="22">
                  <c:v>0.18581802929993088</c:v>
                </c:pt>
                <c:pt idx="23">
                  <c:v>0.18183357221654453</c:v>
                </c:pt>
                <c:pt idx="24">
                  <c:v>0.20072085749449134</c:v>
                </c:pt>
                <c:pt idx="25">
                  <c:v>0.24860753882202266</c:v>
                </c:pt>
                <c:pt idx="26">
                  <c:v>0.28702315395062533</c:v>
                </c:pt>
                <c:pt idx="27">
                  <c:v>0.2886047491737353</c:v>
                </c:pt>
                <c:pt idx="28">
                  <c:v>0.28752296556894075</c:v>
                </c:pt>
                <c:pt idx="29">
                  <c:v>0.26917970190190538</c:v>
                </c:pt>
                <c:pt idx="30">
                  <c:v>0.246388252361982</c:v>
                </c:pt>
                <c:pt idx="31">
                  <c:v>0.19716185203793093</c:v>
                </c:pt>
                <c:pt idx="32">
                  <c:v>0.22934734383951444</c:v>
                </c:pt>
                <c:pt idx="33">
                  <c:v>0.23078214551701215</c:v>
                </c:pt>
                <c:pt idx="34">
                  <c:v>0.21305771658806491</c:v>
                </c:pt>
                <c:pt idx="35">
                  <c:v>0.20366656932504409</c:v>
                </c:pt>
                <c:pt idx="36">
                  <c:v>0.18767477874740013</c:v>
                </c:pt>
                <c:pt idx="37">
                  <c:v>0.1524938742660456</c:v>
                </c:pt>
                <c:pt idx="38">
                  <c:v>0.14252217438080761</c:v>
                </c:pt>
                <c:pt idx="39">
                  <c:v>0.15167634603924707</c:v>
                </c:pt>
                <c:pt idx="40">
                  <c:v>0.15697912442332332</c:v>
                </c:pt>
                <c:pt idx="41">
                  <c:v>0.14448184162322819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C-4DE0-B014-398FA17A7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600255"/>
        <c:axId val="1"/>
      </c:lineChart>
      <c:catAx>
        <c:axId val="6996002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75000"/>
                  <a:alpha val="21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 of GDP</a:t>
                </a:r>
              </a:p>
            </c:rich>
          </c:tx>
          <c:layout>
            <c:manualLayout>
              <c:xMode val="edge"/>
              <c:yMode val="edge"/>
              <c:x val="1.3333286630986074E-2"/>
              <c:y val="0.4313725591238267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960025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China Trade - Surplus and Deficit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1466326975712E-2"/>
          <c:y val="9.820607223306338E-2"/>
          <c:w val="0.88027313979138699"/>
          <c:h val="0.8319444482028965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'Main Data'!$P$38:$P$79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'Main Data'!$Z$38:$Z$79</c:f>
              <c:numCache>
                <c:formatCode>0.000%</c:formatCode>
                <c:ptCount val="42"/>
                <c:pt idx="0">
                  <c:v>-5.329863613002174E-3</c:v>
                </c:pt>
                <c:pt idx="1">
                  <c:v>-7.5951273287362467E-3</c:v>
                </c:pt>
                <c:pt idx="2">
                  <c:v>-4.1701229180983179E-3</c:v>
                </c:pt>
                <c:pt idx="3">
                  <c:v>0</c:v>
                </c:pt>
                <c:pt idx="4">
                  <c:v>1.0707380801727021E-2</c:v>
                </c:pt>
                <c:pt idx="5">
                  <c:v>2.7563786144928493E-3</c:v>
                </c:pt>
                <c:pt idx="6">
                  <c:v>-4.0603008861716111E-3</c:v>
                </c:pt>
                <c:pt idx="7">
                  <c:v>-4.8090241677565412E-2</c:v>
                </c:pt>
                <c:pt idx="8">
                  <c:v>-3.9831552977005039E-2</c:v>
                </c:pt>
                <c:pt idx="9">
                  <c:v>-1.1525895717313106E-2</c:v>
                </c:pt>
                <c:pt idx="10">
                  <c:v>-1.9002315485757953E-2</c:v>
                </c:pt>
                <c:pt idx="11">
                  <c:v>-1.4467621669761427E-2</c:v>
                </c:pt>
                <c:pt idx="12">
                  <c:v>2.2153676435523989E-2</c:v>
                </c:pt>
                <c:pt idx="13">
                  <c:v>1.947128685425531E-2</c:v>
                </c:pt>
                <c:pt idx="14">
                  <c:v>8.8215686995532228E-3</c:v>
                </c:pt>
                <c:pt idx="15">
                  <c:v>-1.973762320173128E-2</c:v>
                </c:pt>
                <c:pt idx="16">
                  <c:v>9.5689498843485044E-3</c:v>
                </c:pt>
                <c:pt idx="17">
                  <c:v>2.2735069669171298E-2</c:v>
                </c:pt>
                <c:pt idx="18">
                  <c:v>1.4170826695779043E-2</c:v>
                </c:pt>
                <c:pt idx="19">
                  <c:v>4.1940366806749008E-2</c:v>
                </c:pt>
                <c:pt idx="20">
                  <c:v>4.2243132207687051E-2</c:v>
                </c:pt>
                <c:pt idx="21">
                  <c:v>2.6713953551285058E-2</c:v>
                </c:pt>
                <c:pt idx="22">
                  <c:v>1.990347277276347E-2</c:v>
                </c:pt>
                <c:pt idx="23">
                  <c:v>1.6835750578867131E-2</c:v>
                </c:pt>
                <c:pt idx="24">
                  <c:v>2.0671861459413382E-2</c:v>
                </c:pt>
                <c:pt idx="25">
                  <c:v>1.5340716188092102E-2</c:v>
                </c:pt>
                <c:pt idx="26">
                  <c:v>1.6411405324511519E-2</c:v>
                </c:pt>
                <c:pt idx="27">
                  <c:v>4.4605931382257769E-2</c:v>
                </c:pt>
                <c:pt idx="28">
                  <c:v>6.448977440148379E-2</c:v>
                </c:pt>
                <c:pt idx="29">
                  <c:v>7.4420535498420426E-2</c:v>
                </c:pt>
                <c:pt idx="30">
                  <c:v>6.4855387123227776E-2</c:v>
                </c:pt>
                <c:pt idx="31">
                  <c:v>3.8355538040105275E-2</c:v>
                </c:pt>
                <c:pt idx="32">
                  <c:v>2.9814957586310586E-2</c:v>
                </c:pt>
                <c:pt idx="33">
                  <c:v>2.050390847075112E-2</c:v>
                </c:pt>
                <c:pt idx="34">
                  <c:v>2.7086389208659828E-2</c:v>
                </c:pt>
                <c:pt idx="35">
                  <c:v>2.711494831382455E-2</c:v>
                </c:pt>
                <c:pt idx="36">
                  <c:v>3.6692199015532362E-2</c:v>
                </c:pt>
                <c:pt idx="37" formatCode="0.0%">
                  <c:v>5.3923430461160743E-2</c:v>
                </c:pt>
                <c:pt idx="38" formatCode="0.0%">
                  <c:v>4.5747326571006081E-2</c:v>
                </c:pt>
                <c:pt idx="39" formatCode="0.0%">
                  <c:v>3.4514412023184032E-2</c:v>
                </c:pt>
                <c:pt idx="40" formatCode="0.0%">
                  <c:v>2.5795312945159382E-2</c:v>
                </c:pt>
                <c:pt idx="41" formatCode="0.0%">
                  <c:v>2.9449016768177294E-2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0-4643-9070-7F0CB233A84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'Main Data'!$P$38:$P$79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'Main Data'!$AA$38:$AA$79</c:f>
              <c:numCache>
                <c:formatCode>General</c:formatCode>
                <c:ptCount val="42"/>
                <c:pt idx="4" formatCode="0.0%">
                  <c:v>1.2820679644173147E-2</c:v>
                </c:pt>
                <c:pt idx="5" formatCode="0.0%">
                  <c:v>5.0533607932368857E-3</c:v>
                </c:pt>
                <c:pt idx="6" formatCode="0.0%">
                  <c:v>-3.4208834237823837E-3</c:v>
                </c:pt>
                <c:pt idx="7" formatCode="0.0%">
                  <c:v>-4.6153721878468806E-2</c:v>
                </c:pt>
                <c:pt idx="8" formatCode="0.0%">
                  <c:v>-3.4507368786260845E-2</c:v>
                </c:pt>
                <c:pt idx="9" formatCode="0.0%">
                  <c:v>-5.7170888571287937E-3</c:v>
                </c:pt>
                <c:pt idx="10" formatCode="0.0%">
                  <c:v>-1.5569639139943636E-2</c:v>
                </c:pt>
                <c:pt idx="11" formatCode="0.0%">
                  <c:v>-1.2494764169339423E-2</c:v>
                </c:pt>
                <c:pt idx="12" formatCode="0.0%">
                  <c:v>2.6209269375665672E-2</c:v>
                </c:pt>
                <c:pt idx="13" formatCode="0.0%">
                  <c:v>2.6727667048387693E-2</c:v>
                </c:pt>
                <c:pt idx="14" formatCode="0.0%">
                  <c:v>8.6187740168048865E-3</c:v>
                </c:pt>
                <c:pt idx="15" formatCode="0.0%">
                  <c:v>-2.0706737270556053E-2</c:v>
                </c:pt>
                <c:pt idx="16" formatCode="0.0%">
                  <c:v>1.0632166538165011E-2</c:v>
                </c:pt>
                <c:pt idx="17" formatCode="0.0%">
                  <c:v>1.4294504881814302E-2</c:v>
                </c:pt>
                <c:pt idx="18" formatCode="0.0%">
                  <c:v>1.2086881593458582E-2</c:v>
                </c:pt>
                <c:pt idx="19" formatCode="0.0%">
                  <c:v>3.8591096259675051E-2</c:v>
                </c:pt>
                <c:pt idx="20" formatCode="0.0%">
                  <c:v>3.9727762130816802E-2</c:v>
                </c:pt>
                <c:pt idx="21" formatCode="0.0%">
                  <c:v>2.2325478497919743E-2</c:v>
                </c:pt>
                <c:pt idx="22" formatCode="0.0%">
                  <c:v>1.518814194624854E-2</c:v>
                </c:pt>
                <c:pt idx="23" formatCode="0.0%">
                  <c:v>1.2260181055103125E-2</c:v>
                </c:pt>
                <c:pt idx="24" formatCode="0.0%">
                  <c:v>1.6116584662751593E-2</c:v>
                </c:pt>
                <c:pt idx="25" formatCode="0.0%">
                  <c:v>1.0234763889842902E-2</c:v>
                </c:pt>
                <c:pt idx="26" formatCode="0.0%">
                  <c:v>1.1529334945260872E-2</c:v>
                </c:pt>
                <c:pt idx="27" formatCode="0.0%">
                  <c:v>4.0555005677542444E-2</c:v>
                </c:pt>
                <c:pt idx="28" formatCode="0.0%">
                  <c:v>6.1254387229223717E-2</c:v>
                </c:pt>
                <c:pt idx="29" formatCode="0.0%">
                  <c:v>7.2280598535241547E-2</c:v>
                </c:pt>
                <c:pt idx="30" formatCode="0.0%">
                  <c:v>6.2340968216846926E-2</c:v>
                </c:pt>
                <c:pt idx="31" formatCode="0.0%">
                  <c:v>3.2572048690694411E-2</c:v>
                </c:pt>
                <c:pt idx="32" formatCode="0.0%">
                  <c:v>2.6214363292376752E-2</c:v>
                </c:pt>
                <c:pt idx="33" formatCode="0.0%">
                  <c:v>1.3235544273663025E-2</c:v>
                </c:pt>
                <c:pt idx="34" formatCode="0.0%">
                  <c:v>1.6572978944632222E-2</c:v>
                </c:pt>
                <c:pt idx="35" formatCode="0.0%">
                  <c:v>1.4742401889358436E-2</c:v>
                </c:pt>
                <c:pt idx="36" formatCode="0.0%">
                  <c:v>1.621813396506927E-2</c:v>
                </c:pt>
                <c:pt idx="37" formatCode="0.0%">
                  <c:v>3.4228408428133877E-2</c:v>
                </c:pt>
                <c:pt idx="38" formatCode="0.0%">
                  <c:v>2.397583548540877E-2</c:v>
                </c:pt>
                <c:pt idx="39" formatCode="0.0%">
                  <c:v>1.481233918603897E-2</c:v>
                </c:pt>
                <c:pt idx="40" formatCode="0.0%">
                  <c:v>6.8172539554452738E-3</c:v>
                </c:pt>
                <c:pt idx="41" formatCode="0.0%">
                  <c:v>1.4285498024453364E-2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0-4643-9070-7F0CB233A84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'Main Data'!$P$38:$P$79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'Main Data'!$V$38:$V$79</c:f>
              <c:numCache>
                <c:formatCode>0.0%</c:formatCode>
                <c:ptCount val="42"/>
                <c:pt idx="4">
                  <c:v>2.1132988424461237E-3</c:v>
                </c:pt>
                <c:pt idx="5">
                  <c:v>2.2969821787440412E-3</c:v>
                </c:pt>
                <c:pt idx="6">
                  <c:v>6.3941746238922769E-4</c:v>
                </c:pt>
                <c:pt idx="7">
                  <c:v>1.9365197990965945E-3</c:v>
                </c:pt>
                <c:pt idx="8">
                  <c:v>5.3241841907442043E-3</c:v>
                </c:pt>
                <c:pt idx="9">
                  <c:v>5.8088068601843193E-3</c:v>
                </c:pt>
                <c:pt idx="10">
                  <c:v>3.4326763458143407E-3</c:v>
                </c:pt>
                <c:pt idx="11">
                  <c:v>1.9728575004220096E-3</c:v>
                </c:pt>
                <c:pt idx="12">
                  <c:v>4.0555929401416861E-3</c:v>
                </c:pt>
                <c:pt idx="13">
                  <c:v>7.2563801941324044E-3</c:v>
                </c:pt>
                <c:pt idx="14">
                  <c:v>-2.0279468274834913E-4</c:v>
                </c:pt>
                <c:pt idx="15">
                  <c:v>-9.6911406882477528E-4</c:v>
                </c:pt>
                <c:pt idx="16">
                  <c:v>1.063216653816496E-3</c:v>
                </c:pt>
                <c:pt idx="17">
                  <c:v>-8.4405647873570105E-3</c:v>
                </c:pt>
                <c:pt idx="18">
                  <c:v>-2.0839451023204484E-3</c:v>
                </c:pt>
                <c:pt idx="19">
                  <c:v>-3.3492705470739488E-3</c:v>
                </c:pt>
                <c:pt idx="20">
                  <c:v>-2.5153700768702604E-3</c:v>
                </c:pt>
                <c:pt idx="21">
                  <c:v>-4.3884750533653392E-3</c:v>
                </c:pt>
                <c:pt idx="22">
                  <c:v>-4.715330826514927E-3</c:v>
                </c:pt>
                <c:pt idx="23">
                  <c:v>-4.5755695237639886E-3</c:v>
                </c:pt>
                <c:pt idx="24">
                  <c:v>-4.5552767966617735E-3</c:v>
                </c:pt>
                <c:pt idx="25">
                  <c:v>-5.1059522982491905E-3</c:v>
                </c:pt>
                <c:pt idx="26">
                  <c:v>-4.8820703792506349E-3</c:v>
                </c:pt>
                <c:pt idx="27">
                  <c:v>-4.0509257047153273E-3</c:v>
                </c:pt>
                <c:pt idx="28">
                  <c:v>-3.2353871722601065E-3</c:v>
                </c:pt>
                <c:pt idx="29">
                  <c:v>-2.1399369631788872E-3</c:v>
                </c:pt>
                <c:pt idx="30">
                  <c:v>-2.5144189063808736E-3</c:v>
                </c:pt>
                <c:pt idx="31">
                  <c:v>-5.7834893494108676E-3</c:v>
                </c:pt>
                <c:pt idx="32">
                  <c:v>-3.6005942939338173E-3</c:v>
                </c:pt>
                <c:pt idx="33">
                  <c:v>-7.2683641970880857E-3</c:v>
                </c:pt>
                <c:pt idx="34">
                  <c:v>-1.0513410264027627E-2</c:v>
                </c:pt>
                <c:pt idx="35">
                  <c:v>-1.2372546424466139E-2</c:v>
                </c:pt>
                <c:pt idx="36">
                  <c:v>-2.0474065050463092E-2</c:v>
                </c:pt>
                <c:pt idx="37">
                  <c:v>-1.9695022033026876E-2</c:v>
                </c:pt>
                <c:pt idx="38">
                  <c:v>-2.1771491085597294E-2</c:v>
                </c:pt>
                <c:pt idx="39">
                  <c:v>-1.9702072837145049E-2</c:v>
                </c:pt>
                <c:pt idx="40">
                  <c:v>-1.8978058989714094E-2</c:v>
                </c:pt>
                <c:pt idx="41">
                  <c:v>-1.5163518743723918E-2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0-4643-9070-7F0CB233A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593599"/>
        <c:axId val="1"/>
      </c:lineChart>
      <c:catAx>
        <c:axId val="699593599"/>
        <c:scaling>
          <c:orientation val="minMax"/>
        </c:scaling>
        <c:delete val="0"/>
        <c:axPos val="b"/>
        <c:title>
          <c:layout/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424242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 of GDP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9593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8" workbookViewId="0"/>
  </sheetViews>
  <pageMargins left="0.75" right="0.75" top="1" bottom="1" header="0.5" footer="0.5"/>
  <pageSetup orientation="landscape" horizontalDpi="4294967294" verticalDpi="4294967294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" right="0.7" top="0.75" bottom="0.75" header="0.3" footer="0.3"/>
  <pageSetup orientation="landscape" horizontalDpi="4294967293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7385" cy="58322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0.76588</cdr:x>
      <cdr:y>0.20202</cdr:y>
    </cdr:from>
    <cdr:to>
      <cdr:x>0.90713</cdr:x>
      <cdr:y>0.25701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9290" y="1178229"/>
          <a:ext cx="1211556" cy="32071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Exports</a:t>
          </a:r>
        </a:p>
      </cdr:txBody>
    </cdr:sp>
  </cdr:relSizeAnchor>
  <cdr:relSizeAnchor xmlns:cdr="http://schemas.openxmlformats.org/drawingml/2006/chartDrawing">
    <cdr:from>
      <cdr:x>0.74636</cdr:x>
      <cdr:y>0.60916</cdr:y>
    </cdr:from>
    <cdr:to>
      <cdr:x>0.85986</cdr:x>
      <cdr:y>0.67241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1801" y="3552765"/>
          <a:ext cx="973533" cy="3688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Imports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206" cy="62821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0.61719</cdr:x>
      <cdr:y>0.13796</cdr:y>
    </cdr:from>
    <cdr:to>
      <cdr:x>0.71659</cdr:x>
      <cdr:y>0.1963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45633" y="866702"/>
          <a:ext cx="860885" cy="366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>
              <a:solidFill>
                <a:srgbClr val="0070C0"/>
              </a:solidFill>
            </a:rPr>
            <a:t>Goods</a:t>
          </a:r>
        </a:p>
      </cdr:txBody>
    </cdr:sp>
  </cdr:relSizeAnchor>
  <cdr:relSizeAnchor xmlns:cdr="http://schemas.openxmlformats.org/drawingml/2006/chartDrawing">
    <cdr:from>
      <cdr:x>0.70987</cdr:x>
      <cdr:y>0.60833</cdr:y>
    </cdr:from>
    <cdr:to>
      <cdr:x>0.84486</cdr:x>
      <cdr:y>0.66852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148351" y="3821634"/>
          <a:ext cx="1169176" cy="378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accent3">
                  <a:lumMod val="75000"/>
                </a:schemeClr>
              </a:solidFill>
            </a:rPr>
            <a:t>Services</a:t>
          </a:r>
        </a:p>
      </cdr:txBody>
    </cdr:sp>
  </cdr:relSizeAnchor>
  <cdr:relSizeAnchor xmlns:cdr="http://schemas.openxmlformats.org/drawingml/2006/chartDrawing">
    <cdr:from>
      <cdr:x>0.71659</cdr:x>
      <cdr:y>0.49722</cdr:y>
    </cdr:from>
    <cdr:to>
      <cdr:x>0.98321</cdr:x>
      <cdr:y>0.5463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206519" y="3123618"/>
          <a:ext cx="2309267" cy="308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C00000"/>
              </a:solidFill>
            </a:rPr>
            <a:t>Goods and Services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workbookViewId="0">
      <selection activeCell="K24" sqref="K24"/>
    </sheetView>
  </sheetViews>
  <sheetFormatPr defaultRowHeight="15"/>
  <cols>
    <col min="1" max="1" width="3.88671875" style="1" customWidth="1"/>
    <col min="2" max="2" width="17.109375" style="1" customWidth="1"/>
    <col min="3" max="3" width="12.33203125" style="1" customWidth="1"/>
    <col min="4" max="4" width="12.6640625" style="1" customWidth="1"/>
    <col min="5" max="16384" width="8.88671875" style="1"/>
  </cols>
  <sheetData>
    <row r="2" spans="2:15" ht="21">
      <c r="B2" s="44" t="s">
        <v>25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2:15" ht="21">
      <c r="B3" s="43"/>
    </row>
    <row r="4" spans="2:15" ht="15.6">
      <c r="B4" s="2" t="s">
        <v>67</v>
      </c>
    </row>
    <row r="5" spans="2:15" ht="21">
      <c r="B5" s="43"/>
    </row>
    <row r="6" spans="2:15" ht="17.399999999999999">
      <c r="B6" s="87" t="s">
        <v>68</v>
      </c>
      <c r="C6" s="88"/>
    </row>
    <row r="7" spans="2:15">
      <c r="B7"/>
      <c r="C7"/>
    </row>
    <row r="8" spans="2:15" ht="15.6">
      <c r="B8"/>
      <c r="C8"/>
      <c r="E8" s="2"/>
    </row>
    <row r="9" spans="2:15" ht="15.6">
      <c r="B9" s="89" t="s">
        <v>69</v>
      </c>
      <c r="C9"/>
      <c r="E9" s="2"/>
    </row>
    <row r="10" spans="2:15" ht="15.6">
      <c r="B10"/>
      <c r="C10"/>
      <c r="E10" s="2"/>
    </row>
    <row r="11" spans="2:15" ht="15.6">
      <c r="B11" s="93" t="s">
        <v>70</v>
      </c>
      <c r="C11" s="88"/>
      <c r="E11" s="2"/>
    </row>
    <row r="12" spans="2:15" ht="15.6">
      <c r="B12"/>
      <c r="C12" s="90" t="s">
        <v>74</v>
      </c>
      <c r="E12" s="2"/>
    </row>
    <row r="13" spans="2:15">
      <c r="B13"/>
      <c r="C13" s="89"/>
      <c r="D13" s="46"/>
    </row>
    <row r="14" spans="2:15">
      <c r="B14"/>
      <c r="C14"/>
      <c r="D14" s="46"/>
    </row>
    <row r="15" spans="2:15">
      <c r="B15" s="89" t="s">
        <v>71</v>
      </c>
      <c r="C15"/>
      <c r="D15" s="46"/>
    </row>
    <row r="16" spans="2:15">
      <c r="B16" s="89" t="s">
        <v>72</v>
      </c>
      <c r="C16"/>
    </row>
    <row r="17" spans="2:4">
      <c r="B17" t="s">
        <v>73</v>
      </c>
      <c r="C17"/>
      <c r="D17" s="46"/>
    </row>
    <row r="18" spans="2:4">
      <c r="B18"/>
      <c r="C18"/>
      <c r="D18" s="46"/>
    </row>
    <row r="19" spans="2:4">
      <c r="B19" s="1" t="s">
        <v>75</v>
      </c>
      <c r="D19" s="46"/>
    </row>
    <row r="20" spans="2:4">
      <c r="D20" s="56"/>
    </row>
    <row r="21" spans="2:4">
      <c r="D21" s="46"/>
    </row>
    <row r="23" spans="2:4">
      <c r="C23" s="47"/>
    </row>
    <row r="25" spans="2:4">
      <c r="B25" s="1" t="s">
        <v>6</v>
      </c>
    </row>
  </sheetData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95"/>
  <sheetViews>
    <sheetView topLeftCell="G64" zoomScaleNormal="100" workbookViewId="0">
      <selection activeCell="V84" sqref="V84"/>
    </sheetView>
  </sheetViews>
  <sheetFormatPr defaultRowHeight="15"/>
  <cols>
    <col min="1" max="1" width="3.88671875" style="3" customWidth="1"/>
    <col min="2" max="2" width="16.33203125" style="3" customWidth="1"/>
    <col min="3" max="4" width="16" style="28" customWidth="1"/>
    <col min="5" max="5" width="19" style="3" customWidth="1"/>
    <col min="6" max="6" width="18.88671875" style="3" customWidth="1"/>
    <col min="7" max="7" width="16" style="3" customWidth="1"/>
    <col min="8" max="8" width="13.109375" style="28" customWidth="1"/>
    <col min="9" max="9" width="20.6640625" style="3" customWidth="1"/>
    <col min="10" max="11" width="15.44140625" style="3" customWidth="1"/>
    <col min="12" max="13" width="13.109375" style="10" customWidth="1"/>
    <col min="14" max="14" width="11.5546875" style="3" bestFit="1" customWidth="1"/>
    <col min="15" max="18" width="8.88671875" style="3"/>
    <col min="19" max="19" width="10.33203125" style="3" customWidth="1"/>
    <col min="20" max="21" width="8.88671875" style="3"/>
    <col min="22" max="22" width="16.33203125" style="3" bestFit="1" customWidth="1"/>
    <col min="23" max="25" width="8.88671875" style="3"/>
    <col min="26" max="26" width="10.21875" style="3" bestFit="1" customWidth="1"/>
    <col min="27" max="45" width="8.88671875" style="3"/>
    <col min="46" max="46" width="19.109375" style="3" customWidth="1"/>
    <col min="47" max="47" width="11.5546875" style="3" bestFit="1" customWidth="1"/>
    <col min="48" max="69" width="8.88671875" style="3"/>
    <col min="70" max="81" width="9.33203125" style="3" bestFit="1" customWidth="1"/>
    <col min="82" max="82" width="12.44140625" style="3" bestFit="1" customWidth="1"/>
    <col min="83" max="84" width="9.33203125" style="3" bestFit="1" customWidth="1"/>
    <col min="85" max="85" width="13.109375" style="3" bestFit="1" customWidth="1"/>
    <col min="86" max="86" width="11.44140625" style="3" bestFit="1" customWidth="1"/>
    <col min="87" max="87" width="9.33203125" style="3" bestFit="1" customWidth="1"/>
    <col min="88" max="16384" width="8.88671875" style="3"/>
  </cols>
  <sheetData>
    <row r="2" spans="2:87" ht="17.399999999999999">
      <c r="B2" s="12" t="s">
        <v>8</v>
      </c>
    </row>
    <row r="4" spans="2:87" ht="15.6">
      <c r="B4" s="42" t="s">
        <v>24</v>
      </c>
    </row>
    <row r="6" spans="2:87" s="25" customFormat="1" ht="15.6">
      <c r="B6" s="23" t="s">
        <v>13</v>
      </c>
      <c r="C6" s="29" t="s">
        <v>14</v>
      </c>
      <c r="D6" s="29" t="s">
        <v>15</v>
      </c>
      <c r="E6" s="26" t="s">
        <v>16</v>
      </c>
      <c r="F6" s="26" t="s">
        <v>17</v>
      </c>
      <c r="G6" s="26" t="s">
        <v>18</v>
      </c>
      <c r="H6" s="29" t="s">
        <v>19</v>
      </c>
      <c r="I6" s="26" t="s">
        <v>20</v>
      </c>
      <c r="J6" s="26" t="s">
        <v>21</v>
      </c>
      <c r="K6" s="40" t="s">
        <v>22</v>
      </c>
    </row>
    <row r="7" spans="2:87" s="22" customFormat="1" ht="31.2">
      <c r="B7" s="33" t="s">
        <v>7</v>
      </c>
      <c r="C7" s="35" t="s">
        <v>9</v>
      </c>
      <c r="D7" s="35" t="s">
        <v>10</v>
      </c>
      <c r="E7" s="34" t="s">
        <v>11</v>
      </c>
      <c r="F7" s="34" t="s">
        <v>12</v>
      </c>
      <c r="G7" s="34" t="s">
        <v>1</v>
      </c>
      <c r="H7" s="35" t="s">
        <v>2</v>
      </c>
      <c r="I7" s="36" t="s">
        <v>3</v>
      </c>
      <c r="J7" s="36" t="s">
        <v>5</v>
      </c>
      <c r="K7" s="37" t="s">
        <v>4</v>
      </c>
      <c r="L7" s="49"/>
      <c r="M7" s="49"/>
      <c r="AU7" s="24"/>
      <c r="AV7" s="24"/>
    </row>
    <row r="8" spans="2:87" s="22" customFormat="1" ht="31.2">
      <c r="B8" s="38"/>
      <c r="C8" s="39" t="s">
        <v>0</v>
      </c>
      <c r="D8" s="39" t="s">
        <v>0</v>
      </c>
      <c r="E8" s="48" t="s">
        <v>30</v>
      </c>
      <c r="F8" s="48" t="s">
        <v>29</v>
      </c>
      <c r="G8" s="27" t="s">
        <v>23</v>
      </c>
      <c r="H8" s="39"/>
      <c r="I8" s="27" t="s">
        <v>28</v>
      </c>
      <c r="J8" s="27" t="s">
        <v>27</v>
      </c>
      <c r="K8" s="50" t="s">
        <v>26</v>
      </c>
      <c r="L8" s="25"/>
      <c r="M8" s="25"/>
    </row>
    <row r="9" spans="2:87" s="4" customFormat="1" ht="15.6">
      <c r="B9" s="13"/>
      <c r="C9" s="30"/>
      <c r="D9" s="30"/>
      <c r="E9" s="14"/>
      <c r="F9" s="14"/>
      <c r="G9" s="14" t="s">
        <v>48</v>
      </c>
      <c r="H9" s="30"/>
      <c r="I9" s="14"/>
      <c r="J9" s="14"/>
      <c r="K9" s="18"/>
      <c r="L9" s="14"/>
      <c r="M9" s="14"/>
    </row>
    <row r="10" spans="2:87">
      <c r="B10" s="15">
        <v>1950</v>
      </c>
      <c r="C10" s="54">
        <v>0.55200000000000005</v>
      </c>
      <c r="D10" s="54">
        <v>0.58299999999999996</v>
      </c>
      <c r="E10" s="10"/>
      <c r="F10" s="10"/>
      <c r="G10" s="10" t="s">
        <v>49</v>
      </c>
      <c r="H10" s="31"/>
      <c r="I10" s="10"/>
      <c r="J10" s="10"/>
      <c r="K10" s="19"/>
      <c r="AS10" s="5"/>
      <c r="AU10" s="5"/>
      <c r="AV10" s="5"/>
      <c r="AW10" s="5"/>
      <c r="BC10" s="5"/>
      <c r="BD10" s="5"/>
      <c r="BE10" s="5"/>
      <c r="BF10" s="5"/>
      <c r="CA10" s="6"/>
      <c r="CB10" s="6"/>
      <c r="CC10" s="6"/>
      <c r="CE10" s="6"/>
      <c r="CF10" s="6"/>
      <c r="CG10" s="6"/>
      <c r="CH10" s="6"/>
      <c r="CI10" s="6"/>
    </row>
    <row r="11" spans="2:87">
      <c r="B11" s="15">
        <v>1951</v>
      </c>
      <c r="C11" s="54">
        <v>0.75700000000000001</v>
      </c>
      <c r="D11" s="54">
        <v>1.198</v>
      </c>
      <c r="E11" s="16">
        <f>(C11-C10)/C10</f>
        <v>0.37137681159420277</v>
      </c>
      <c r="F11" s="16">
        <f>(D11-D10)/D10</f>
        <v>1.0548885077186965</v>
      </c>
      <c r="G11" s="54" t="s">
        <v>50</v>
      </c>
      <c r="H11" s="31" t="s">
        <v>51</v>
      </c>
      <c r="I11" s="16"/>
      <c r="J11" s="16"/>
      <c r="K11" s="20"/>
      <c r="L11" s="16"/>
      <c r="M11" s="16"/>
      <c r="N11" s="6"/>
      <c r="O11" s="6"/>
      <c r="P11" s="6"/>
      <c r="Q11" s="6"/>
      <c r="AS11" s="5"/>
      <c r="AU11" s="5"/>
      <c r="AV11" s="5"/>
      <c r="AW11" s="5"/>
      <c r="BC11" s="5"/>
      <c r="BD11" s="5"/>
      <c r="BE11" s="5"/>
      <c r="BF11" s="5"/>
      <c r="CA11" s="6"/>
      <c r="CB11" s="6"/>
      <c r="CC11" s="6"/>
      <c r="CE11" s="6"/>
      <c r="CF11" s="6"/>
      <c r="CG11" s="6"/>
      <c r="CH11" s="6"/>
      <c r="CI11" s="6"/>
    </row>
    <row r="12" spans="2:87">
      <c r="B12" s="15">
        <v>1952</v>
      </c>
      <c r="C12" s="54">
        <v>0.82299999999999995</v>
      </c>
      <c r="D12" s="54">
        <v>1.1180000000000001</v>
      </c>
      <c r="E12" s="16">
        <f t="shared" ref="E12:F27" si="0">(C12-C11)/C11</f>
        <v>8.7186261558784603E-2</v>
      </c>
      <c r="F12" s="16">
        <f t="shared" si="0"/>
        <v>-6.6777963272120072E-2</v>
      </c>
      <c r="G12" s="54"/>
      <c r="H12" s="31"/>
      <c r="I12" s="16"/>
      <c r="J12" s="16"/>
      <c r="K12" s="20"/>
      <c r="L12" s="16"/>
      <c r="M12" s="16"/>
      <c r="N12" s="6"/>
      <c r="O12" s="6"/>
      <c r="P12" s="6"/>
      <c r="Q12" s="6"/>
      <c r="AS12" s="5"/>
      <c r="AU12" s="5"/>
      <c r="AV12" s="5"/>
      <c r="AW12" s="5"/>
      <c r="BC12" s="5"/>
      <c r="BD12" s="5"/>
      <c r="BE12" s="5"/>
      <c r="BF12" s="5"/>
      <c r="CA12" s="6"/>
      <c r="CB12" s="6"/>
      <c r="CC12" s="6"/>
      <c r="CE12" s="6"/>
      <c r="CF12" s="6"/>
      <c r="CG12" s="6"/>
      <c r="CH12" s="6"/>
      <c r="CI12" s="6"/>
    </row>
    <row r="13" spans="2:87" ht="15.6">
      <c r="B13" s="15">
        <v>1953</v>
      </c>
      <c r="C13" s="54">
        <v>1.022</v>
      </c>
      <c r="D13" s="54">
        <v>1.3460000000000001</v>
      </c>
      <c r="E13" s="16">
        <f t="shared" si="0"/>
        <v>0.24179829890643995</v>
      </c>
      <c r="F13" s="16">
        <f t="shared" si="0"/>
        <v>0.20393559928443647</v>
      </c>
      <c r="G13" s="54">
        <v>82.4</v>
      </c>
      <c r="H13" s="31">
        <v>3.2</v>
      </c>
      <c r="I13" s="57">
        <f t="shared" ref="I13:I35" si="1">(C13+D13)*H13/G13</f>
        <v>9.1961165048543694E-2</v>
      </c>
      <c r="J13" s="57">
        <f t="shared" ref="J13:J35" si="2">C13*H13/G13</f>
        <v>3.9689320388349519E-2</v>
      </c>
      <c r="K13" s="69">
        <f t="shared" ref="K13:K35" si="3">D13*H13/G13</f>
        <v>5.2271844660194182E-2</v>
      </c>
      <c r="L13" s="16"/>
      <c r="M13" s="16"/>
      <c r="N13" s="6"/>
      <c r="O13" s="6"/>
      <c r="P13" s="6"/>
      <c r="Q13" s="6"/>
      <c r="R13">
        <v>824</v>
      </c>
      <c r="AS13" s="5"/>
      <c r="AU13" s="5"/>
      <c r="AV13" s="5"/>
      <c r="AW13" s="5"/>
      <c r="BC13" s="5"/>
      <c r="BD13" s="5"/>
      <c r="BE13" s="5"/>
      <c r="BF13" s="5"/>
      <c r="CA13" s="6"/>
      <c r="CB13" s="6"/>
      <c r="CC13" s="6"/>
      <c r="CE13" s="6"/>
      <c r="CF13" s="6"/>
      <c r="CG13" s="6"/>
      <c r="CH13" s="6"/>
      <c r="CI13" s="6"/>
    </row>
    <row r="14" spans="2:87" ht="15.6">
      <c r="B14" s="15">
        <v>1954</v>
      </c>
      <c r="C14" s="54">
        <v>1.1459999999999999</v>
      </c>
      <c r="D14" s="54">
        <v>1.2869999999999999</v>
      </c>
      <c r="E14" s="16">
        <f t="shared" si="0"/>
        <v>0.12133072407044998</v>
      </c>
      <c r="F14" s="16">
        <f t="shared" si="0"/>
        <v>-4.3833580980683629E-2</v>
      </c>
      <c r="G14" s="54">
        <v>85.9</v>
      </c>
      <c r="H14" s="31">
        <v>3.2</v>
      </c>
      <c r="I14" s="57">
        <f t="shared" si="1"/>
        <v>9.0635622817229325E-2</v>
      </c>
      <c r="J14" s="57">
        <f t="shared" si="2"/>
        <v>4.2691501746216526E-2</v>
      </c>
      <c r="K14" s="69">
        <f t="shared" si="3"/>
        <v>4.7944121071012806E-2</v>
      </c>
      <c r="L14" s="16"/>
      <c r="M14" s="16"/>
      <c r="N14" s="6"/>
      <c r="O14" s="6"/>
      <c r="P14" s="6"/>
      <c r="Q14" s="6"/>
      <c r="R14">
        <v>859</v>
      </c>
      <c r="AS14" s="5"/>
      <c r="AU14" s="5"/>
      <c r="AV14" s="5"/>
      <c r="AW14" s="5"/>
      <c r="BC14" s="5"/>
      <c r="BD14" s="5"/>
      <c r="BE14" s="5"/>
      <c r="BF14" s="5"/>
      <c r="CA14" s="6"/>
      <c r="CB14" s="6"/>
      <c r="CC14" s="6"/>
      <c r="CE14" s="6"/>
      <c r="CF14" s="6"/>
      <c r="CG14" s="6"/>
      <c r="CH14" s="6"/>
      <c r="CI14" s="6"/>
    </row>
    <row r="15" spans="2:87" ht="15.6">
      <c r="B15" s="15">
        <v>1955</v>
      </c>
      <c r="C15" s="54">
        <v>1.4119999999999999</v>
      </c>
      <c r="D15" s="54">
        <v>1.7330000000000001</v>
      </c>
      <c r="E15" s="16">
        <f t="shared" si="0"/>
        <v>0.23211169284467717</v>
      </c>
      <c r="F15" s="16">
        <f t="shared" si="0"/>
        <v>0.34654234654234672</v>
      </c>
      <c r="G15" s="54">
        <v>91</v>
      </c>
      <c r="H15" s="31">
        <v>3.2</v>
      </c>
      <c r="I15" s="57">
        <f t="shared" si="1"/>
        <v>0.11059340659340659</v>
      </c>
      <c r="J15" s="57">
        <f t="shared" si="2"/>
        <v>4.9652747252747251E-2</v>
      </c>
      <c r="K15" s="69">
        <f t="shared" si="3"/>
        <v>6.0940659340659342E-2</v>
      </c>
      <c r="L15" s="16"/>
      <c r="M15" s="16"/>
      <c r="N15" s="6"/>
      <c r="O15" s="6"/>
      <c r="P15" s="6"/>
      <c r="Q15" s="6"/>
      <c r="R15">
        <v>910</v>
      </c>
      <c r="AS15" s="5"/>
      <c r="AU15" s="5"/>
      <c r="AV15" s="5"/>
      <c r="AW15" s="5"/>
      <c r="BC15" s="5"/>
      <c r="BD15" s="5"/>
      <c r="BE15" s="5"/>
      <c r="BF15" s="5"/>
      <c r="CA15" s="6"/>
      <c r="CB15" s="6"/>
      <c r="CC15" s="6"/>
      <c r="CE15" s="6"/>
      <c r="CF15" s="6"/>
      <c r="CG15" s="6"/>
      <c r="CH15" s="6"/>
      <c r="CI15" s="6"/>
    </row>
    <row r="16" spans="2:87" ht="15.6">
      <c r="B16" s="15">
        <v>1956</v>
      </c>
      <c r="C16" s="54">
        <v>1.645</v>
      </c>
      <c r="D16" s="54">
        <v>1.5629999999999999</v>
      </c>
      <c r="E16" s="16">
        <f t="shared" si="0"/>
        <v>0.16501416430594909</v>
      </c>
      <c r="F16" s="16">
        <f t="shared" si="0"/>
        <v>-9.8095787651471519E-2</v>
      </c>
      <c r="G16" s="54">
        <v>102.8</v>
      </c>
      <c r="H16" s="31">
        <v>3.2</v>
      </c>
      <c r="I16" s="57">
        <f t="shared" si="1"/>
        <v>9.9859922178988342E-2</v>
      </c>
      <c r="J16" s="57">
        <f t="shared" si="2"/>
        <v>5.1206225680933859E-2</v>
      </c>
      <c r="K16" s="69">
        <f t="shared" si="3"/>
        <v>4.8653696498054476E-2</v>
      </c>
      <c r="L16" s="16"/>
      <c r="M16" s="16"/>
      <c r="N16" s="6"/>
      <c r="O16" s="6"/>
      <c r="P16" s="6"/>
      <c r="Q16" s="6"/>
      <c r="R16">
        <v>1028</v>
      </c>
      <c r="AS16" s="5"/>
      <c r="AU16" s="5"/>
      <c r="AV16" s="5"/>
      <c r="AW16" s="5"/>
      <c r="BC16" s="5"/>
      <c r="BD16" s="5"/>
      <c r="BE16" s="5"/>
      <c r="BF16" s="5"/>
      <c r="CA16" s="6"/>
      <c r="CB16" s="6"/>
      <c r="CC16" s="6"/>
      <c r="CE16" s="6"/>
      <c r="CF16" s="6"/>
      <c r="CG16" s="6"/>
      <c r="CH16" s="6"/>
      <c r="CI16" s="6"/>
    </row>
    <row r="17" spans="2:87" ht="15.6">
      <c r="B17" s="15">
        <v>1957</v>
      </c>
      <c r="C17" s="54">
        <v>1.597</v>
      </c>
      <c r="D17" s="54">
        <v>1.506</v>
      </c>
      <c r="E17" s="16">
        <f t="shared" si="0"/>
        <v>-2.9179331306990908E-2</v>
      </c>
      <c r="F17" s="16">
        <f t="shared" si="0"/>
        <v>-3.646833013435697E-2</v>
      </c>
      <c r="G17" s="54">
        <v>106.8</v>
      </c>
      <c r="H17" s="31">
        <v>3.2</v>
      </c>
      <c r="I17" s="57">
        <f t="shared" si="1"/>
        <v>9.297378277153559E-2</v>
      </c>
      <c r="J17" s="57">
        <f t="shared" si="2"/>
        <v>4.785018726591761E-2</v>
      </c>
      <c r="K17" s="69">
        <f t="shared" si="3"/>
        <v>4.512359550561798E-2</v>
      </c>
      <c r="L17" s="16"/>
      <c r="M17" s="16" t="s">
        <v>52</v>
      </c>
      <c r="N17" s="6"/>
      <c r="O17" s="6"/>
      <c r="P17" s="6"/>
      <c r="Q17" s="6"/>
      <c r="R17">
        <v>1068</v>
      </c>
      <c r="AS17" s="5"/>
      <c r="AU17" s="5"/>
      <c r="AV17" s="5"/>
      <c r="AW17" s="5"/>
      <c r="BC17" s="5"/>
      <c r="BD17" s="5"/>
      <c r="BE17" s="5"/>
      <c r="BF17" s="5"/>
      <c r="CA17" s="6"/>
      <c r="CB17" s="6"/>
      <c r="CC17" s="6"/>
      <c r="CE17" s="6"/>
      <c r="CF17" s="6"/>
      <c r="CG17" s="6"/>
      <c r="CH17" s="6"/>
      <c r="CI17" s="6"/>
    </row>
    <row r="18" spans="2:87" ht="15.6">
      <c r="B18" s="15">
        <v>1958</v>
      </c>
      <c r="C18" s="54">
        <v>1.9810000000000001</v>
      </c>
      <c r="D18" s="54">
        <v>1.89</v>
      </c>
      <c r="E18" s="16">
        <f t="shared" si="0"/>
        <v>0.24045084533500322</v>
      </c>
      <c r="F18" s="16">
        <f t="shared" si="0"/>
        <v>0.25498007968127484</v>
      </c>
      <c r="G18" s="54">
        <v>130.69999999999999</v>
      </c>
      <c r="H18" s="31">
        <v>3.2</v>
      </c>
      <c r="I18" s="57">
        <f t="shared" si="1"/>
        <v>9.4775822494261683E-2</v>
      </c>
      <c r="J18" s="57">
        <f t="shared" si="2"/>
        <v>4.8501912777352725E-2</v>
      </c>
      <c r="K18" s="69">
        <f t="shared" si="3"/>
        <v>4.6273909716908958E-2</v>
      </c>
      <c r="L18" s="16"/>
      <c r="M18" s="16" t="s">
        <v>53</v>
      </c>
      <c r="N18" s="6"/>
      <c r="O18" s="6"/>
      <c r="P18" s="6"/>
      <c r="Q18" s="6"/>
      <c r="R18">
        <v>1307</v>
      </c>
      <c r="AS18" s="5"/>
      <c r="AU18" s="5"/>
      <c r="AV18" s="5"/>
      <c r="AW18" s="5"/>
      <c r="BC18" s="5"/>
      <c r="BD18" s="5"/>
      <c r="BE18" s="5"/>
      <c r="BF18" s="5"/>
      <c r="CA18" s="6"/>
      <c r="CB18" s="6"/>
      <c r="CC18" s="6"/>
      <c r="CE18" s="6"/>
      <c r="CF18" s="6"/>
      <c r="CG18" s="6"/>
      <c r="CH18" s="6"/>
      <c r="CI18" s="6"/>
    </row>
    <row r="19" spans="2:87" ht="15.6">
      <c r="B19" s="15">
        <v>1959</v>
      </c>
      <c r="C19" s="68">
        <v>2.2610000000000001</v>
      </c>
      <c r="D19" s="54">
        <v>2.12</v>
      </c>
      <c r="E19" s="16">
        <f t="shared" si="0"/>
        <v>0.14134275618374559</v>
      </c>
      <c r="F19" s="16">
        <f t="shared" si="0"/>
        <v>0.12169312169312181</v>
      </c>
      <c r="G19" s="54">
        <v>143.9</v>
      </c>
      <c r="H19" s="31">
        <v>3.2</v>
      </c>
      <c r="I19" s="57">
        <f t="shared" si="1"/>
        <v>9.7423210562890897E-2</v>
      </c>
      <c r="J19" s="57">
        <f t="shared" si="2"/>
        <v>5.0279360667129958E-2</v>
      </c>
      <c r="K19" s="69">
        <f t="shared" si="3"/>
        <v>4.7143849895760946E-2</v>
      </c>
      <c r="L19" s="16"/>
      <c r="M19" s="16" t="s">
        <v>54</v>
      </c>
      <c r="N19" s="6"/>
      <c r="O19" s="6"/>
      <c r="P19" s="6"/>
      <c r="Q19" s="6"/>
      <c r="R19">
        <v>1439</v>
      </c>
      <c r="AS19" s="5"/>
      <c r="AU19" s="5"/>
      <c r="AV19" s="5"/>
      <c r="AW19" s="5"/>
      <c r="BC19" s="5"/>
      <c r="BD19" s="5"/>
      <c r="BE19" s="5"/>
      <c r="BF19" s="5"/>
      <c r="CA19" s="6"/>
      <c r="CB19" s="6"/>
      <c r="CC19" s="6"/>
      <c r="CE19" s="6"/>
      <c r="CF19" s="6"/>
      <c r="CG19" s="6"/>
      <c r="CH19" s="6"/>
      <c r="CI19" s="6"/>
    </row>
    <row r="20" spans="2:87" ht="15.6">
      <c r="B20" s="15">
        <v>1960</v>
      </c>
      <c r="C20" s="54">
        <v>1.8560000000000001</v>
      </c>
      <c r="D20" s="54">
        <v>1.9530000000000001</v>
      </c>
      <c r="E20" s="16">
        <f t="shared" si="0"/>
        <v>-0.17912428129146396</v>
      </c>
      <c r="F20" s="16">
        <f t="shared" si="0"/>
        <v>-7.8773584905660388E-2</v>
      </c>
      <c r="G20" s="54">
        <v>145.69999999999999</v>
      </c>
      <c r="H20" s="31">
        <v>3.2</v>
      </c>
      <c r="I20" s="57">
        <f t="shared" si="1"/>
        <v>8.3656829100892255E-2</v>
      </c>
      <c r="J20" s="57">
        <f t="shared" si="2"/>
        <v>4.0763212079615654E-2</v>
      </c>
      <c r="K20" s="69">
        <f t="shared" si="3"/>
        <v>4.2893617021276607E-2</v>
      </c>
      <c r="L20" s="16"/>
      <c r="M20" s="16" t="s">
        <v>55</v>
      </c>
      <c r="N20" s="6"/>
      <c r="O20" s="6"/>
      <c r="P20" s="6"/>
      <c r="Q20" s="6"/>
      <c r="R20">
        <v>1457</v>
      </c>
      <c r="AS20" s="5"/>
      <c r="AU20" s="5"/>
      <c r="AV20" s="5"/>
      <c r="AW20" s="5"/>
      <c r="BC20" s="5"/>
      <c r="BD20" s="5"/>
      <c r="BE20" s="5"/>
      <c r="BF20" s="5"/>
      <c r="CA20" s="6"/>
      <c r="CB20" s="6"/>
      <c r="CC20" s="6"/>
      <c r="CE20" s="6"/>
      <c r="CF20" s="6"/>
      <c r="CG20" s="6"/>
      <c r="CH20" s="6"/>
      <c r="CI20" s="6"/>
    </row>
    <row r="21" spans="2:87" ht="15.6">
      <c r="B21" s="15">
        <v>1961</v>
      </c>
      <c r="C21" s="54">
        <v>1.4910000000000001</v>
      </c>
      <c r="D21" s="54">
        <v>1.4450000000000001</v>
      </c>
      <c r="E21" s="16">
        <f t="shared" si="0"/>
        <v>-0.19665948275862066</v>
      </c>
      <c r="F21" s="16">
        <f t="shared" si="0"/>
        <v>-0.2601126472094214</v>
      </c>
      <c r="G21" s="54">
        <v>122</v>
      </c>
      <c r="H21" s="31">
        <v>3.2</v>
      </c>
      <c r="I21" s="57">
        <f t="shared" si="1"/>
        <v>7.7009836065573781E-2</v>
      </c>
      <c r="J21" s="57">
        <f t="shared" si="2"/>
        <v>3.9108196721311481E-2</v>
      </c>
      <c r="K21" s="69">
        <f t="shared" si="3"/>
        <v>3.79016393442623E-2</v>
      </c>
      <c r="L21" s="16"/>
      <c r="M21" s="16"/>
      <c r="N21" s="6"/>
      <c r="O21" s="6"/>
      <c r="P21" s="6"/>
      <c r="Q21" s="6"/>
      <c r="R21">
        <v>1220</v>
      </c>
      <c r="AS21" s="5"/>
      <c r="AU21" s="5"/>
      <c r="AV21" s="5"/>
      <c r="AW21" s="5"/>
      <c r="BC21" s="5"/>
      <c r="BD21" s="5"/>
      <c r="BE21" s="5"/>
      <c r="BF21" s="5"/>
      <c r="CA21" s="6"/>
      <c r="CB21" s="6"/>
      <c r="CC21" s="6"/>
      <c r="CE21" s="6"/>
      <c r="CF21" s="6"/>
      <c r="CG21" s="6"/>
      <c r="CH21" s="6"/>
      <c r="CI21" s="6"/>
    </row>
    <row r="22" spans="2:87" ht="15.6">
      <c r="B22" s="15">
        <v>1962</v>
      </c>
      <c r="C22" s="54">
        <v>1.496</v>
      </c>
      <c r="D22" s="54">
        <v>1.173</v>
      </c>
      <c r="E22" s="16">
        <f t="shared" si="0"/>
        <v>3.3534540576793379E-3</v>
      </c>
      <c r="F22" s="16">
        <f t="shared" si="0"/>
        <v>-0.18823529411764706</v>
      </c>
      <c r="G22" s="54">
        <v>114.92999999999999</v>
      </c>
      <c r="H22" s="31">
        <v>3.2</v>
      </c>
      <c r="I22" s="57">
        <f t="shared" si="1"/>
        <v>7.4313060123553473E-2</v>
      </c>
      <c r="J22" s="57">
        <f t="shared" si="2"/>
        <v>4.1653180196641437E-2</v>
      </c>
      <c r="K22" s="69">
        <f t="shared" si="3"/>
        <v>3.2659879926912043E-2</v>
      </c>
      <c r="L22" s="16"/>
      <c r="M22" s="16"/>
      <c r="N22" s="6"/>
      <c r="O22" s="6"/>
      <c r="P22" s="6"/>
      <c r="Q22" s="6"/>
      <c r="R22">
        <v>1149.3</v>
      </c>
      <c r="AS22" s="5"/>
      <c r="AU22" s="5"/>
      <c r="AV22" s="5"/>
      <c r="AW22" s="5"/>
      <c r="BC22" s="5"/>
      <c r="BD22" s="5"/>
      <c r="BE22" s="5"/>
      <c r="BF22" s="5"/>
      <c r="CA22" s="6"/>
      <c r="CB22" s="6"/>
      <c r="CC22" s="6"/>
      <c r="CE22" s="6"/>
      <c r="CF22" s="6"/>
      <c r="CG22" s="6"/>
      <c r="CH22" s="6"/>
      <c r="CI22" s="6"/>
    </row>
    <row r="23" spans="2:87" ht="15.6">
      <c r="B23" s="15">
        <v>1963</v>
      </c>
      <c r="C23" s="54">
        <v>1.649</v>
      </c>
      <c r="D23" s="54">
        <v>1.266</v>
      </c>
      <c r="E23" s="16">
        <f t="shared" si="0"/>
        <v>0.10227272727272729</v>
      </c>
      <c r="F23" s="16">
        <f t="shared" si="0"/>
        <v>7.9283887468030667E-2</v>
      </c>
      <c r="G23" s="54">
        <v>123.33</v>
      </c>
      <c r="H23" s="31">
        <v>3.2</v>
      </c>
      <c r="I23" s="57">
        <f t="shared" si="1"/>
        <v>7.5634476607475895E-2</v>
      </c>
      <c r="J23" s="57">
        <f t="shared" si="2"/>
        <v>4.2786021243817404E-2</v>
      </c>
      <c r="K23" s="69">
        <f t="shared" si="3"/>
        <v>3.2848455363658484E-2</v>
      </c>
      <c r="L23" s="16"/>
      <c r="M23" s="16"/>
      <c r="N23" s="6"/>
      <c r="O23" s="6"/>
      <c r="P23" s="6"/>
      <c r="Q23" s="6"/>
      <c r="R23">
        <v>1233.3</v>
      </c>
      <c r="AS23" s="5"/>
      <c r="AU23" s="5"/>
      <c r="AV23" s="5"/>
      <c r="AW23" s="5"/>
      <c r="BC23" s="5"/>
      <c r="BD23" s="5"/>
      <c r="BE23" s="5"/>
      <c r="BF23" s="5"/>
      <c r="CA23" s="6"/>
      <c r="CB23" s="6"/>
      <c r="CC23" s="6"/>
      <c r="CE23" s="6"/>
      <c r="CF23" s="6"/>
      <c r="CG23" s="6"/>
      <c r="CH23" s="6"/>
      <c r="CI23" s="6"/>
    </row>
    <row r="24" spans="2:87" ht="15.6">
      <c r="B24" s="15">
        <v>1964</v>
      </c>
      <c r="C24" s="54">
        <v>1.9159999999999999</v>
      </c>
      <c r="D24" s="54">
        <v>1.5469999999999999</v>
      </c>
      <c r="E24" s="16">
        <f t="shared" si="0"/>
        <v>0.1619163129169193</v>
      </c>
      <c r="F24" s="16">
        <f t="shared" si="0"/>
        <v>0.22195892575039489</v>
      </c>
      <c r="G24" s="54">
        <v>145.4</v>
      </c>
      <c r="H24" s="31">
        <v>3.2</v>
      </c>
      <c r="I24" s="57">
        <f t="shared" si="1"/>
        <v>7.6214580467675389E-2</v>
      </c>
      <c r="J24" s="57">
        <f t="shared" si="2"/>
        <v>4.216781292984869E-2</v>
      </c>
      <c r="K24" s="69">
        <f t="shared" si="3"/>
        <v>3.4046767537826685E-2</v>
      </c>
      <c r="L24" s="16"/>
      <c r="M24" s="16"/>
      <c r="N24" s="6"/>
      <c r="O24" s="6"/>
      <c r="P24" s="6"/>
      <c r="Q24" s="6"/>
      <c r="R24">
        <v>1454</v>
      </c>
      <c r="AS24" s="5"/>
      <c r="AU24" s="5"/>
      <c r="AV24" s="5"/>
      <c r="AW24" s="5"/>
      <c r="BC24" s="5"/>
      <c r="BD24" s="5"/>
      <c r="BE24" s="5"/>
      <c r="BF24" s="5"/>
      <c r="CA24" s="6"/>
      <c r="CB24" s="6"/>
      <c r="CC24" s="6"/>
      <c r="CE24" s="6"/>
      <c r="CF24" s="6"/>
      <c r="CG24" s="6"/>
      <c r="CH24" s="6"/>
      <c r="CI24" s="6"/>
    </row>
    <row r="25" spans="2:87" ht="15.6">
      <c r="B25" s="15">
        <v>1965</v>
      </c>
      <c r="C25" s="54">
        <v>2.2280000000000002</v>
      </c>
      <c r="D25" s="54">
        <v>2.0169999999999999</v>
      </c>
      <c r="E25" s="16">
        <f t="shared" si="0"/>
        <v>0.16283924843423814</v>
      </c>
      <c r="F25" s="16">
        <f t="shared" si="0"/>
        <v>0.30381383322559791</v>
      </c>
      <c r="G25" s="54">
        <v>171.60999999999999</v>
      </c>
      <c r="H25" s="31">
        <v>3.2</v>
      </c>
      <c r="I25" s="57">
        <f t="shared" si="1"/>
        <v>7.9156226327137133E-2</v>
      </c>
      <c r="J25" s="57">
        <f t="shared" si="2"/>
        <v>4.1545364489248886E-2</v>
      </c>
      <c r="K25" s="69">
        <f t="shared" si="3"/>
        <v>3.7610861837888233E-2</v>
      </c>
      <c r="L25" s="16"/>
      <c r="M25" s="16"/>
      <c r="N25" s="6"/>
      <c r="O25" s="6"/>
      <c r="P25" s="6"/>
      <c r="Q25" s="6"/>
      <c r="R25">
        <v>1716.1</v>
      </c>
      <c r="AS25" s="5"/>
      <c r="AU25" s="5"/>
      <c r="AV25" s="5"/>
      <c r="AW25" s="5"/>
      <c r="BC25" s="5"/>
      <c r="BD25" s="5"/>
      <c r="BE25" s="5"/>
      <c r="BF25" s="5"/>
      <c r="CA25" s="6"/>
      <c r="CB25" s="6"/>
      <c r="CC25" s="6"/>
      <c r="CE25" s="6"/>
      <c r="CF25" s="6"/>
      <c r="CG25" s="6"/>
      <c r="CH25" s="6"/>
      <c r="CI25" s="6"/>
    </row>
    <row r="26" spans="2:87" ht="15.6">
      <c r="B26" s="15">
        <v>1966</v>
      </c>
      <c r="C26" s="54">
        <v>2.3660000000000001</v>
      </c>
      <c r="D26" s="54">
        <v>2.2480000000000002</v>
      </c>
      <c r="E26" s="16">
        <f t="shared" si="0"/>
        <v>6.1938958707360811E-2</v>
      </c>
      <c r="F26" s="16">
        <f t="shared" si="0"/>
        <v>0.11452652454139828</v>
      </c>
      <c r="G26" s="54">
        <v>186.8</v>
      </c>
      <c r="H26" s="31">
        <v>3.2</v>
      </c>
      <c r="I26" s="57">
        <f t="shared" si="1"/>
        <v>7.904068522483941E-2</v>
      </c>
      <c r="J26" s="57">
        <f t="shared" si="2"/>
        <v>4.0531049250535335E-2</v>
      </c>
      <c r="K26" s="69">
        <f t="shared" si="3"/>
        <v>3.8509635974304068E-2</v>
      </c>
      <c r="L26" s="16"/>
      <c r="M26" s="16"/>
      <c r="N26" s="6"/>
      <c r="O26" s="6"/>
      <c r="P26" s="6"/>
      <c r="Q26" s="6"/>
      <c r="R26">
        <v>1868</v>
      </c>
      <c r="AS26" s="5"/>
      <c r="AU26" s="5"/>
      <c r="AV26" s="5"/>
      <c r="AW26" s="5"/>
      <c r="BC26" s="5"/>
      <c r="BD26" s="5"/>
      <c r="BE26" s="5"/>
      <c r="BF26" s="5"/>
      <c r="CA26" s="6"/>
      <c r="CB26" s="6"/>
      <c r="CC26" s="6"/>
      <c r="CE26" s="6"/>
      <c r="CF26" s="6"/>
      <c r="CG26" s="6"/>
      <c r="CH26" s="6"/>
      <c r="CI26" s="6"/>
    </row>
    <row r="27" spans="2:87" ht="15.6">
      <c r="B27" s="15">
        <v>1967</v>
      </c>
      <c r="C27" s="54">
        <v>2.1349999999999998</v>
      </c>
      <c r="D27" s="54">
        <v>2.02</v>
      </c>
      <c r="E27" s="16">
        <f t="shared" si="0"/>
        <v>-9.763313609467468E-2</v>
      </c>
      <c r="F27" s="16">
        <f t="shared" si="0"/>
        <v>-0.10142348754448406</v>
      </c>
      <c r="G27" s="54">
        <v>177.39000000000001</v>
      </c>
      <c r="H27" s="31">
        <v>3.2</v>
      </c>
      <c r="I27" s="57">
        <f t="shared" si="1"/>
        <v>7.4953492305090463E-2</v>
      </c>
      <c r="J27" s="57">
        <f t="shared" si="2"/>
        <v>3.8514008681436382E-2</v>
      </c>
      <c r="K27" s="69">
        <f t="shared" si="3"/>
        <v>3.6439483623654095E-2</v>
      </c>
      <c r="L27" s="16"/>
      <c r="M27" s="16"/>
      <c r="N27" s="6"/>
      <c r="O27" s="6"/>
      <c r="P27" s="6"/>
      <c r="Q27" s="6"/>
      <c r="R27">
        <v>1773.9</v>
      </c>
      <c r="AS27" s="5"/>
      <c r="AU27" s="5"/>
      <c r="AV27" s="5"/>
      <c r="AW27" s="5"/>
      <c r="BC27" s="5"/>
      <c r="BD27" s="5"/>
      <c r="BE27" s="5"/>
      <c r="BF27" s="5"/>
      <c r="CA27" s="6"/>
      <c r="CB27" s="6"/>
      <c r="CC27" s="6"/>
      <c r="CE27" s="6"/>
      <c r="CF27" s="6"/>
      <c r="CG27" s="6"/>
      <c r="CH27" s="6"/>
      <c r="CI27" s="6"/>
    </row>
    <row r="28" spans="2:87" ht="15.6">
      <c r="B28" s="15">
        <v>1968</v>
      </c>
      <c r="C28" s="54">
        <v>2.1030000000000002</v>
      </c>
      <c r="D28" s="54">
        <v>1.9450000000000001</v>
      </c>
      <c r="E28" s="16">
        <f t="shared" ref="E28:F43" si="4">(C28-C27)/C27</f>
        <v>-1.4988290398126271E-2</v>
      </c>
      <c r="F28" s="16">
        <f t="shared" si="4"/>
        <v>-3.7128712871287106E-2</v>
      </c>
      <c r="G28" s="54">
        <v>172.31</v>
      </c>
      <c r="H28" s="31">
        <v>3.2</v>
      </c>
      <c r="I28" s="57">
        <f t="shared" si="1"/>
        <v>7.5176136033892407E-2</v>
      </c>
      <c r="J28" s="57">
        <f t="shared" si="2"/>
        <v>3.9055191225117525E-2</v>
      </c>
      <c r="K28" s="69">
        <f t="shared" si="3"/>
        <v>3.6120944808774882E-2</v>
      </c>
      <c r="L28" s="16"/>
      <c r="M28" s="16"/>
      <c r="N28" s="6"/>
      <c r="O28" s="6"/>
      <c r="P28" s="6"/>
      <c r="Q28" s="6"/>
      <c r="R28">
        <v>1723.1</v>
      </c>
      <c r="AS28" s="5"/>
      <c r="AU28" s="7"/>
      <c r="AV28" s="5"/>
      <c r="AW28" s="5"/>
      <c r="BC28" s="5"/>
      <c r="BD28" s="5"/>
      <c r="BE28" s="5"/>
      <c r="BF28" s="5"/>
      <c r="CA28" s="6"/>
      <c r="CB28" s="6"/>
      <c r="CC28" s="6"/>
      <c r="CE28" s="6"/>
      <c r="CF28" s="6"/>
      <c r="CG28" s="6"/>
      <c r="CH28" s="6"/>
      <c r="CI28" s="6"/>
    </row>
    <row r="29" spans="2:87" ht="15.6">
      <c r="B29" s="15">
        <v>1969</v>
      </c>
      <c r="C29" s="54">
        <v>2.2040000000000002</v>
      </c>
      <c r="D29" s="54">
        <v>1.825</v>
      </c>
      <c r="E29" s="16">
        <f t="shared" si="4"/>
        <v>4.8026628625772692E-2</v>
      </c>
      <c r="F29" s="16">
        <f t="shared" si="4"/>
        <v>-6.169665809768643E-2</v>
      </c>
      <c r="G29" s="54">
        <v>193.79000000000002</v>
      </c>
      <c r="H29" s="31">
        <v>3.2</v>
      </c>
      <c r="I29" s="57">
        <f t="shared" si="1"/>
        <v>6.6529748697043187E-2</v>
      </c>
      <c r="J29" s="57">
        <f t="shared" si="2"/>
        <v>3.6394034779916408E-2</v>
      </c>
      <c r="K29" s="69">
        <f t="shared" si="3"/>
        <v>3.0135713917126782E-2</v>
      </c>
      <c r="L29" s="16"/>
      <c r="M29" s="16"/>
      <c r="N29" s="6"/>
      <c r="O29" s="6"/>
      <c r="P29" s="6"/>
      <c r="Q29" s="6"/>
      <c r="R29">
        <v>1937.9</v>
      </c>
      <c r="AS29" s="5"/>
      <c r="AU29" s="7"/>
      <c r="AV29" s="5"/>
      <c r="AW29" s="5"/>
      <c r="BC29" s="5"/>
      <c r="BD29" s="5"/>
      <c r="BE29" s="5"/>
      <c r="BF29" s="5"/>
      <c r="CA29" s="6"/>
      <c r="CB29" s="6"/>
      <c r="CC29" s="6"/>
      <c r="CE29" s="6"/>
      <c r="CF29" s="6"/>
      <c r="CG29" s="6"/>
      <c r="CH29" s="6"/>
      <c r="CI29" s="6"/>
    </row>
    <row r="30" spans="2:87" ht="15.6">
      <c r="B30" s="15">
        <v>1970</v>
      </c>
      <c r="C30" s="68">
        <v>2.2599999999999998</v>
      </c>
      <c r="D30" s="54">
        <v>2.3260000000000001</v>
      </c>
      <c r="E30" s="16">
        <f t="shared" si="4"/>
        <v>2.5408348457350093E-2</v>
      </c>
      <c r="F30" s="16">
        <f t="shared" si="4"/>
        <v>0.27452054794520553</v>
      </c>
      <c r="G30" s="54">
        <v>225.26999999999998</v>
      </c>
      <c r="H30" s="31">
        <v>3.2</v>
      </c>
      <c r="I30" s="57">
        <f t="shared" si="1"/>
        <v>6.5144937186487339E-2</v>
      </c>
      <c r="J30" s="57">
        <f t="shared" si="2"/>
        <v>3.2103697784880363E-2</v>
      </c>
      <c r="K30" s="69">
        <f t="shared" si="3"/>
        <v>3.304123940160697E-2</v>
      </c>
      <c r="L30" s="16"/>
      <c r="M30" s="16"/>
      <c r="N30" s="6"/>
      <c r="O30" s="6"/>
      <c r="P30" s="6"/>
      <c r="Q30" s="6"/>
      <c r="R30">
        <v>2252.6999999999998</v>
      </c>
      <c r="AS30" s="5"/>
      <c r="AU30" s="7"/>
      <c r="AV30" s="5"/>
      <c r="AW30" s="5"/>
      <c r="BC30" s="5"/>
      <c r="BD30" s="5"/>
      <c r="BE30" s="5"/>
      <c r="BF30" s="5"/>
      <c r="CA30" s="6"/>
      <c r="CB30" s="6"/>
      <c r="CC30" s="6"/>
      <c r="CE30" s="6"/>
      <c r="CF30" s="6"/>
      <c r="CG30" s="6"/>
      <c r="CH30" s="6"/>
      <c r="CI30" s="6"/>
    </row>
    <row r="31" spans="2:87" ht="15.6">
      <c r="B31" s="15">
        <v>1971</v>
      </c>
      <c r="C31" s="54">
        <v>2.6360000000000001</v>
      </c>
      <c r="D31" s="54">
        <v>2.2050000000000001</v>
      </c>
      <c r="E31" s="16">
        <f t="shared" si="4"/>
        <v>0.16637168141592937</v>
      </c>
      <c r="F31" s="16">
        <f t="shared" si="4"/>
        <v>-5.2020636285468616E-2</v>
      </c>
      <c r="G31" s="54">
        <v>242.64000000000001</v>
      </c>
      <c r="H31" s="31">
        <v>3.2</v>
      </c>
      <c r="I31" s="57">
        <f t="shared" si="1"/>
        <v>6.384437850313221E-2</v>
      </c>
      <c r="J31" s="57">
        <f t="shared" si="2"/>
        <v>3.4764259808770195E-2</v>
      </c>
      <c r="K31" s="69">
        <f t="shared" si="3"/>
        <v>2.9080118694362021E-2</v>
      </c>
      <c r="L31" s="16"/>
      <c r="M31" s="16"/>
      <c r="N31" s="6"/>
      <c r="O31" s="6"/>
      <c r="P31" s="6"/>
      <c r="Q31" s="6"/>
      <c r="R31">
        <v>2426.4</v>
      </c>
      <c r="AS31" s="5"/>
      <c r="AU31" s="7"/>
      <c r="AV31" s="5"/>
      <c r="AW31" s="5"/>
      <c r="BC31" s="5"/>
      <c r="BD31" s="5"/>
      <c r="BE31" s="5"/>
      <c r="BF31" s="5"/>
      <c r="CA31" s="6"/>
      <c r="CB31" s="6"/>
      <c r="CC31" s="6"/>
      <c r="CE31" s="6"/>
      <c r="CF31" s="6"/>
      <c r="CG31" s="6"/>
      <c r="CH31" s="6"/>
      <c r="CI31" s="6"/>
    </row>
    <row r="32" spans="2:87" ht="15.6">
      <c r="B32" s="15">
        <v>1972</v>
      </c>
      <c r="C32" s="54">
        <v>3.4430000000000001</v>
      </c>
      <c r="D32" s="54">
        <v>2.8580000000000001</v>
      </c>
      <c r="E32" s="16">
        <f t="shared" si="4"/>
        <v>0.30614567526555381</v>
      </c>
      <c r="F32" s="16">
        <f t="shared" si="4"/>
        <v>0.2961451247165533</v>
      </c>
      <c r="G32" s="54">
        <v>251.81</v>
      </c>
      <c r="H32" s="31">
        <v>3.2</v>
      </c>
      <c r="I32" s="57">
        <f t="shared" si="1"/>
        <v>8.0073070966204696E-2</v>
      </c>
      <c r="J32" s="57">
        <f t="shared" si="2"/>
        <v>4.3753623763949014E-2</v>
      </c>
      <c r="K32" s="69">
        <f t="shared" si="3"/>
        <v>3.6319447202255668E-2</v>
      </c>
      <c r="L32" s="16"/>
      <c r="M32" s="16"/>
      <c r="N32" s="6"/>
      <c r="O32" s="6"/>
      <c r="P32" s="6"/>
      <c r="Q32" s="6"/>
      <c r="R32">
        <v>2518.1</v>
      </c>
      <c r="AS32" s="5"/>
      <c r="AU32" s="5"/>
      <c r="AV32" s="5"/>
      <c r="AW32" s="5"/>
      <c r="BC32" s="5"/>
      <c r="BD32" s="5"/>
      <c r="BE32" s="5"/>
      <c r="BF32" s="5"/>
      <c r="CA32" s="6"/>
      <c r="CB32" s="6"/>
      <c r="CC32" s="6"/>
      <c r="CE32" s="6"/>
      <c r="CF32" s="6"/>
      <c r="CG32" s="6"/>
      <c r="CH32" s="6"/>
      <c r="CI32" s="6"/>
    </row>
    <row r="33" spans="2:87" ht="15.6">
      <c r="B33" s="15">
        <v>1973</v>
      </c>
      <c r="C33" s="54">
        <v>5.819</v>
      </c>
      <c r="D33" s="54">
        <v>5.157</v>
      </c>
      <c r="E33" s="16">
        <f t="shared" si="4"/>
        <v>0.69009584664536738</v>
      </c>
      <c r="F33" s="16">
        <f t="shared" si="4"/>
        <v>0.8044086773967809</v>
      </c>
      <c r="G33" s="54">
        <v>272.09000000000003</v>
      </c>
      <c r="H33" s="31">
        <v>3.2</v>
      </c>
      <c r="I33" s="57">
        <f t="shared" si="1"/>
        <v>0.1290866992539233</v>
      </c>
      <c r="J33" s="57">
        <f t="shared" si="2"/>
        <v>6.8436179205409967E-2</v>
      </c>
      <c r="K33" s="69">
        <f t="shared" si="3"/>
        <v>6.0650520048513359E-2</v>
      </c>
      <c r="L33" s="16"/>
      <c r="M33" s="16"/>
      <c r="N33" s="6"/>
      <c r="O33" s="6"/>
      <c r="P33" s="6"/>
      <c r="Q33" s="6"/>
      <c r="R33">
        <v>2720.9</v>
      </c>
      <c r="AS33" s="5"/>
      <c r="AU33" s="5"/>
      <c r="AV33" s="5"/>
      <c r="AW33" s="5"/>
      <c r="BC33" s="5"/>
      <c r="BD33" s="5"/>
      <c r="BE33" s="5"/>
      <c r="BF33" s="5"/>
      <c r="CA33" s="6"/>
      <c r="CB33" s="6"/>
      <c r="CC33" s="6"/>
      <c r="CE33" s="6"/>
      <c r="CF33" s="6"/>
      <c r="CG33" s="6"/>
      <c r="CH33" s="6"/>
      <c r="CI33" s="6"/>
    </row>
    <row r="34" spans="2:87" ht="15.6">
      <c r="B34" s="15">
        <v>1974</v>
      </c>
      <c r="C34" s="54">
        <v>6.9489999999999998</v>
      </c>
      <c r="D34" s="54">
        <v>7.6189999999999998</v>
      </c>
      <c r="E34" s="16">
        <f t="shared" si="4"/>
        <v>0.19419144182849285</v>
      </c>
      <c r="F34" s="16">
        <f t="shared" si="4"/>
        <v>0.47740934651929412</v>
      </c>
      <c r="G34" s="54">
        <v>278.99</v>
      </c>
      <c r="H34" s="31">
        <v>3.2</v>
      </c>
      <c r="I34" s="57">
        <f t="shared" si="1"/>
        <v>0.16709416108104233</v>
      </c>
      <c r="J34" s="57">
        <f t="shared" si="2"/>
        <v>7.9704648912147388E-2</v>
      </c>
      <c r="K34" s="69">
        <f t="shared" si="3"/>
        <v>8.7389512168894942E-2</v>
      </c>
      <c r="L34" s="16"/>
      <c r="M34" s="16"/>
      <c r="N34" s="6"/>
      <c r="O34" s="6"/>
      <c r="P34" s="6"/>
      <c r="Q34" s="6"/>
      <c r="R34">
        <v>2789.9</v>
      </c>
      <c r="Z34" s="3" t="s">
        <v>56</v>
      </c>
      <c r="AA34" s="3" t="s">
        <v>59</v>
      </c>
      <c r="AS34" s="5"/>
      <c r="AU34" s="5"/>
      <c r="AV34" s="5"/>
      <c r="AW34" s="5"/>
      <c r="BC34" s="5"/>
      <c r="BD34" s="5"/>
      <c r="BE34" s="5"/>
      <c r="BF34" s="5"/>
      <c r="CA34" s="6"/>
      <c r="CB34" s="6"/>
      <c r="CC34" s="6"/>
      <c r="CE34" s="6"/>
      <c r="CF34" s="6"/>
      <c r="CG34" s="6"/>
      <c r="CH34" s="6"/>
      <c r="CI34" s="6"/>
    </row>
    <row r="35" spans="2:87" ht="15.6">
      <c r="B35" s="15">
        <v>1975</v>
      </c>
      <c r="C35" s="54">
        <v>7.2640000000000002</v>
      </c>
      <c r="D35" s="54">
        <v>7.4859999999999998</v>
      </c>
      <c r="E35" s="16">
        <f t="shared" si="4"/>
        <v>4.5330263347244264E-2</v>
      </c>
      <c r="F35" s="16">
        <f t="shared" si="4"/>
        <v>-1.7456359102244391E-2</v>
      </c>
      <c r="G35" s="54">
        <v>299.73</v>
      </c>
      <c r="H35" s="31">
        <v>3.2</v>
      </c>
      <c r="I35" s="57">
        <f t="shared" si="1"/>
        <v>0.15747506088813265</v>
      </c>
      <c r="J35" s="57">
        <f t="shared" si="2"/>
        <v>7.7552463884162412E-2</v>
      </c>
      <c r="K35" s="69">
        <f t="shared" si="3"/>
        <v>7.9922597003970239E-2</v>
      </c>
      <c r="L35" s="16"/>
      <c r="M35" s="16" t="s">
        <v>35</v>
      </c>
      <c r="N35" s="6" t="s">
        <v>35</v>
      </c>
      <c r="O35" s="6" t="s">
        <v>38</v>
      </c>
      <c r="P35" s="6"/>
      <c r="Q35" s="6"/>
      <c r="R35">
        <v>2997.3</v>
      </c>
      <c r="Z35" s="3" t="s">
        <v>57</v>
      </c>
      <c r="AA35" s="3" t="s">
        <v>57</v>
      </c>
      <c r="AS35" s="5"/>
      <c r="AU35" s="5"/>
      <c r="AV35" s="5"/>
      <c r="AW35" s="5"/>
      <c r="BC35" s="5"/>
      <c r="BD35" s="5"/>
      <c r="BE35" s="5"/>
      <c r="BF35" s="5"/>
      <c r="CA35" s="6"/>
      <c r="CB35" s="6"/>
      <c r="CC35" s="6"/>
      <c r="CE35" s="6"/>
      <c r="CF35" s="6"/>
      <c r="CG35" s="6"/>
      <c r="CH35" s="6"/>
      <c r="CI35" s="6"/>
    </row>
    <row r="36" spans="2:87" ht="15.6">
      <c r="B36" s="15">
        <v>1976</v>
      </c>
      <c r="C36" s="54">
        <v>6.8550000000000004</v>
      </c>
      <c r="D36" s="54">
        <v>6.5780000000000003</v>
      </c>
      <c r="E36" s="16">
        <f t="shared" si="4"/>
        <v>-5.6305066079295127E-2</v>
      </c>
      <c r="F36" s="16">
        <f t="shared" si="4"/>
        <v>-0.12129308041677792</v>
      </c>
      <c r="G36" s="54">
        <v>294.37</v>
      </c>
      <c r="H36" s="35" t="s">
        <v>2</v>
      </c>
      <c r="I36" s="36" t="s">
        <v>3</v>
      </c>
      <c r="J36" s="36" t="s">
        <v>5</v>
      </c>
      <c r="K36" s="37" t="s">
        <v>4</v>
      </c>
      <c r="L36" s="16" t="s">
        <v>33</v>
      </c>
      <c r="M36" s="16" t="s">
        <v>36</v>
      </c>
      <c r="N36" s="6" t="s">
        <v>31</v>
      </c>
      <c r="O36" s="6" t="s">
        <v>39</v>
      </c>
      <c r="P36" s="6"/>
      <c r="Q36" s="6"/>
      <c r="R36">
        <v>2943.7</v>
      </c>
      <c r="Z36" s="70" t="s">
        <v>58</v>
      </c>
      <c r="AA36" s="70" t="s">
        <v>58</v>
      </c>
      <c r="AS36" s="5"/>
      <c r="AU36" s="5"/>
      <c r="AV36" s="5"/>
      <c r="AW36" s="5"/>
      <c r="BC36" s="5"/>
      <c r="BD36" s="5"/>
      <c r="BE36" s="5"/>
      <c r="BF36" s="5"/>
      <c r="CA36" s="6"/>
      <c r="CB36" s="6"/>
      <c r="CC36" s="6"/>
      <c r="CE36" s="6"/>
      <c r="CF36" s="6"/>
      <c r="CG36" s="6"/>
      <c r="CH36" s="6"/>
      <c r="CI36" s="6"/>
    </row>
    <row r="37" spans="2:87" ht="15.6">
      <c r="B37" s="15">
        <v>1977</v>
      </c>
      <c r="C37" s="54">
        <v>7.59</v>
      </c>
      <c r="D37" s="54">
        <v>7.2140000000000004</v>
      </c>
      <c r="E37" s="16">
        <f t="shared" si="4"/>
        <v>0.10722100656455133</v>
      </c>
      <c r="F37" s="16">
        <f t="shared" si="4"/>
        <v>9.668592277287931E-2</v>
      </c>
      <c r="G37" s="54">
        <v>320.19</v>
      </c>
      <c r="H37" s="31"/>
      <c r="I37" s="10"/>
      <c r="J37" s="10"/>
      <c r="K37" s="19"/>
      <c r="L37" s="10" t="s">
        <v>34</v>
      </c>
      <c r="M37" s="10" t="s">
        <v>37</v>
      </c>
      <c r="N37" s="58"/>
      <c r="O37" s="8" t="s">
        <v>40</v>
      </c>
      <c r="P37" s="8"/>
      <c r="Q37" s="8"/>
      <c r="R37">
        <v>3201.9</v>
      </c>
      <c r="AS37" s="5"/>
      <c r="AU37" s="5"/>
      <c r="AV37" s="5"/>
      <c r="AW37" s="5"/>
      <c r="BC37" s="5"/>
      <c r="BD37" s="5"/>
      <c r="BE37" s="5"/>
      <c r="BF37" s="5"/>
      <c r="CA37" s="6"/>
      <c r="CB37" s="6"/>
      <c r="CC37" s="6"/>
      <c r="CE37" s="6"/>
      <c r="CF37" s="6"/>
      <c r="CG37" s="6"/>
      <c r="CH37" s="6"/>
      <c r="CI37" s="6"/>
    </row>
    <row r="38" spans="2:87">
      <c r="B38" s="15">
        <v>1978</v>
      </c>
      <c r="C38" s="55">
        <v>9.75</v>
      </c>
      <c r="D38" s="55">
        <v>10.89</v>
      </c>
      <c r="E38" s="16">
        <f t="shared" si="4"/>
        <v>0.28458498023715417</v>
      </c>
      <c r="F38" s="16">
        <f t="shared" si="4"/>
        <v>0.50956473523703905</v>
      </c>
      <c r="G38" s="60">
        <v>367.87</v>
      </c>
      <c r="H38" s="54">
        <v>1.7199095853641309</v>
      </c>
      <c r="I38" s="16">
        <f>(C38+D38)*H38/G38</f>
        <v>9.6498583309091973E-2</v>
      </c>
      <c r="J38" s="41">
        <f>C38*H38/G38</f>
        <v>4.5584359848044896E-2</v>
      </c>
      <c r="K38" s="51">
        <f>D38*H38/G38</f>
        <v>5.091422346104707E-2</v>
      </c>
      <c r="L38">
        <v>16.7329092684123</v>
      </c>
      <c r="M38">
        <v>4.5915292312749987</v>
      </c>
      <c r="N38" s="59">
        <f>G38/H38</f>
        <v>213.88915041258775</v>
      </c>
      <c r="O38" s="61">
        <f>J38*100-M38</f>
        <v>-3.309324647050893E-2</v>
      </c>
      <c r="P38" s="15">
        <v>1978</v>
      </c>
      <c r="Q38" s="6"/>
      <c r="R38" s="9"/>
      <c r="T38" s="6"/>
      <c r="U38" s="6"/>
      <c r="V38" s="6"/>
      <c r="Z38" s="79">
        <f>J38-K38</f>
        <v>-5.329863613002174E-3</v>
      </c>
      <c r="AF38" s="73"/>
      <c r="AR38" s="9"/>
      <c r="AS38" s="5"/>
      <c r="AT38" s="9"/>
      <c r="AU38" s="5"/>
      <c r="AV38" s="5"/>
      <c r="AW38" s="5"/>
      <c r="BC38" s="5"/>
      <c r="BD38" s="5"/>
      <c r="BE38" s="5"/>
      <c r="BF38" s="5"/>
      <c r="BZ38" s="9"/>
      <c r="CA38" s="6"/>
      <c r="CB38" s="6"/>
      <c r="CC38" s="6"/>
      <c r="CD38" s="9"/>
      <c r="CE38" s="6"/>
      <c r="CF38" s="6"/>
      <c r="CG38" s="6"/>
      <c r="CH38" s="6"/>
      <c r="CI38" s="6"/>
    </row>
    <row r="39" spans="2:87">
      <c r="B39" s="15">
        <v>1979</v>
      </c>
      <c r="C39" s="55">
        <v>13.66</v>
      </c>
      <c r="D39" s="55">
        <v>15.67</v>
      </c>
      <c r="E39" s="16">
        <f t="shared" si="4"/>
        <v>0.40102564102564103</v>
      </c>
      <c r="F39" s="16">
        <f t="shared" si="4"/>
        <v>0.43893480257116613</v>
      </c>
      <c r="G39" s="60">
        <v>410.05</v>
      </c>
      <c r="H39" s="55">
        <v>1.5494437617653212</v>
      </c>
      <c r="I39" s="16">
        <f>(C39+D39)*H39/G39</f>
        <v>0.11082840027454423</v>
      </c>
      <c r="J39" s="41">
        <f>C39*H39/G39</f>
        <v>5.1616636472904001E-2</v>
      </c>
      <c r="K39" s="51">
        <f t="shared" ref="K39:K73" si="5">D39*H39/G39</f>
        <v>5.9211763801640248E-2</v>
      </c>
      <c r="L39">
        <v>17.663264327426798</v>
      </c>
      <c r="M39">
        <v>5.2044152715293652</v>
      </c>
      <c r="N39" s="59">
        <f t="shared" ref="N39:N76" si="6">G39/H39</f>
        <v>264.64335790594907</v>
      </c>
      <c r="O39" s="61">
        <f t="shared" ref="O39:O74" si="7">J39*100-M39</f>
        <v>-4.2751624238965391E-2</v>
      </c>
      <c r="P39" s="15">
        <v>1979</v>
      </c>
      <c r="Q39" s="6"/>
      <c r="R39" s="9"/>
      <c r="T39" s="6"/>
      <c r="U39" s="6"/>
      <c r="V39" s="6"/>
      <c r="Z39" s="79">
        <f>J39-K39</f>
        <v>-7.5951273287362467E-3</v>
      </c>
      <c r="AF39" s="73"/>
      <c r="AR39" s="9"/>
      <c r="AS39" s="5"/>
      <c r="AT39" s="9"/>
      <c r="AU39" s="5"/>
      <c r="AV39" s="5"/>
      <c r="AW39" s="5"/>
      <c r="BC39" s="5"/>
      <c r="BD39" s="5"/>
      <c r="BE39" s="5"/>
      <c r="BF39" s="5"/>
      <c r="BZ39" s="9"/>
      <c r="CA39" s="6"/>
      <c r="CB39" s="6"/>
      <c r="CC39" s="6"/>
      <c r="CD39" s="9"/>
      <c r="CE39" s="6"/>
      <c r="CF39" s="6"/>
      <c r="CG39" s="6"/>
      <c r="CH39" s="6"/>
      <c r="CI39" s="6"/>
    </row>
    <row r="40" spans="2:87">
      <c r="B40" s="15">
        <v>1980</v>
      </c>
      <c r="C40" s="55">
        <v>18.27</v>
      </c>
      <c r="D40" s="55">
        <v>19.55</v>
      </c>
      <c r="E40" s="16">
        <f t="shared" si="4"/>
        <v>0.33748169838945824</v>
      </c>
      <c r="F40" s="16">
        <f t="shared" si="4"/>
        <v>0.2476068921506063</v>
      </c>
      <c r="G40" s="60">
        <v>458.76</v>
      </c>
      <c r="H40" s="55">
        <v>1.4945981171146734</v>
      </c>
      <c r="I40" s="16">
        <f t="shared" ref="I40:I68" si="8">(C40+D40)*H40/G40</f>
        <v>0.12321410059568608</v>
      </c>
      <c r="J40" s="41">
        <f t="shared" ref="J40:J73" si="9">C40*H40/G40</f>
        <v>5.9521988838793879E-2</v>
      </c>
      <c r="K40" s="51">
        <f t="shared" si="5"/>
        <v>6.3692111756892197E-2</v>
      </c>
      <c r="L40">
        <v>18.745578740460399</v>
      </c>
      <c r="M40">
        <v>5.9583443184814131</v>
      </c>
      <c r="N40" s="59">
        <f t="shared" si="6"/>
        <v>306.94538869461292</v>
      </c>
      <c r="O40" s="61">
        <f t="shared" si="7"/>
        <v>-6.1454346020255457E-3</v>
      </c>
      <c r="P40" s="15">
        <v>1980</v>
      </c>
      <c r="Q40" s="6"/>
      <c r="R40" s="9"/>
      <c r="T40" s="6"/>
      <c r="U40" s="6"/>
      <c r="V40" s="6"/>
      <c r="Z40" s="79">
        <f>J40-K40</f>
        <v>-4.1701229180983179E-3</v>
      </c>
      <c r="AF40" s="73"/>
      <c r="AR40" s="9"/>
      <c r="AS40" s="5"/>
      <c r="AT40" s="9"/>
      <c r="AU40" s="5"/>
      <c r="AV40" s="5"/>
      <c r="AW40" s="5"/>
      <c r="BC40" s="5"/>
      <c r="BD40" s="5"/>
      <c r="BE40" s="5"/>
      <c r="BF40" s="5"/>
      <c r="BZ40" s="9"/>
      <c r="CA40" s="6"/>
      <c r="CB40" s="6"/>
      <c r="CC40" s="6"/>
      <c r="CD40" s="9"/>
      <c r="CE40" s="6"/>
      <c r="CF40" s="6"/>
      <c r="CG40" s="6"/>
      <c r="CH40" s="6"/>
      <c r="CI40" s="6"/>
    </row>
    <row r="41" spans="2:87">
      <c r="B41" s="15">
        <v>1981</v>
      </c>
      <c r="C41" s="55">
        <v>22.01</v>
      </c>
      <c r="D41" s="55">
        <v>22.01</v>
      </c>
      <c r="E41" s="16">
        <f t="shared" si="4"/>
        <v>0.20470717022441171</v>
      </c>
      <c r="F41" s="16">
        <f t="shared" si="4"/>
        <v>0.12583120204603584</v>
      </c>
      <c r="G41" s="60">
        <v>493.58</v>
      </c>
      <c r="H41" s="55">
        <v>1.7051000000000001</v>
      </c>
      <c r="I41" s="16">
        <f t="shared" si="8"/>
        <v>0.15206957737347543</v>
      </c>
      <c r="J41" s="41">
        <f t="shared" si="9"/>
        <v>7.6034788686737714E-2</v>
      </c>
      <c r="K41" s="51">
        <f t="shared" si="5"/>
        <v>7.6034788686737714E-2</v>
      </c>
      <c r="L41">
        <v>19.116899002598501</v>
      </c>
      <c r="M41">
        <v>7.5049508993283105</v>
      </c>
      <c r="N41" s="59">
        <f t="shared" si="6"/>
        <v>289.4727581960002</v>
      </c>
      <c r="O41" s="61">
        <f t="shared" si="7"/>
        <v>9.8527969345460598E-2</v>
      </c>
      <c r="P41" s="15">
        <v>1981</v>
      </c>
      <c r="Q41" s="6"/>
      <c r="R41" s="9"/>
      <c r="T41" s="6"/>
      <c r="U41" s="6"/>
      <c r="V41" s="6"/>
      <c r="Z41" s="79">
        <f>J41-K41</f>
        <v>0</v>
      </c>
      <c r="AF41" s="73"/>
      <c r="AR41" s="9"/>
      <c r="AS41" s="5"/>
      <c r="AT41" s="9"/>
      <c r="AU41" s="5"/>
      <c r="AV41" s="5"/>
      <c r="AW41" s="5"/>
      <c r="BC41" s="5"/>
      <c r="BD41" s="5"/>
      <c r="BE41" s="5"/>
      <c r="BF41" s="5"/>
      <c r="BZ41" s="9"/>
      <c r="CA41" s="6"/>
      <c r="CB41" s="6"/>
      <c r="CC41" s="6"/>
      <c r="CD41" s="9"/>
      <c r="CE41" s="6"/>
      <c r="CF41" s="6"/>
      <c r="CG41" s="6"/>
      <c r="CH41" s="6"/>
      <c r="CI41" s="6"/>
    </row>
    <row r="42" spans="2:87">
      <c r="B42" s="15">
        <v>1982</v>
      </c>
      <c r="C42" s="55">
        <v>22.32</v>
      </c>
      <c r="D42" s="55">
        <v>19.28</v>
      </c>
      <c r="E42" s="16">
        <f t="shared" si="4"/>
        <v>1.4084507042253462E-2</v>
      </c>
      <c r="F42" s="16">
        <f t="shared" si="4"/>
        <v>-0.12403452975920037</v>
      </c>
      <c r="G42" s="60">
        <v>537.34</v>
      </c>
      <c r="H42" s="54">
        <v>1.8926000000000001</v>
      </c>
      <c r="I42" s="16">
        <f t="shared" si="8"/>
        <v>0.14652205307626456</v>
      </c>
      <c r="J42" s="41">
        <f t="shared" si="9"/>
        <v>7.8614716938995785E-2</v>
      </c>
      <c r="K42" s="51">
        <f t="shared" si="5"/>
        <v>6.7907336137268764E-2</v>
      </c>
      <c r="L42">
        <v>18.5169846975699</v>
      </c>
      <c r="M42">
        <v>7.759234952184511</v>
      </c>
      <c r="N42" s="59">
        <f t="shared" si="6"/>
        <v>283.91630561132831</v>
      </c>
      <c r="O42" s="61">
        <f t="shared" si="7"/>
        <v>0.10223674171506758</v>
      </c>
      <c r="P42" s="15">
        <v>1982</v>
      </c>
      <c r="Q42" s="61">
        <v>2.5</v>
      </c>
      <c r="R42" s="65">
        <v>1.9</v>
      </c>
      <c r="S42" s="64">
        <f t="shared" ref="S42:S56" si="10">Q42-R42</f>
        <v>0.60000000000000009</v>
      </c>
      <c r="T42" s="6">
        <f t="shared" ref="T42:T56" si="11">Q42*H42/G42</f>
        <v>8.8054118435255142E-3</v>
      </c>
      <c r="U42" s="6">
        <f t="shared" ref="U42:U56" si="12">R42*H42/G42</f>
        <v>6.6921130010793913E-3</v>
      </c>
      <c r="V42" s="6">
        <f t="shared" ref="V42:V69" si="13">S42*H42/G42</f>
        <v>2.1132988424461237E-3</v>
      </c>
      <c r="W42" s="6">
        <f t="shared" ref="W42:W56" si="14">J42+T42</f>
        <v>8.7420128782521297E-2</v>
      </c>
      <c r="X42" s="6">
        <f t="shared" ref="X42:X56" si="15">K42+U42</f>
        <v>7.4599449138348151E-2</v>
      </c>
      <c r="Y42" s="67">
        <f t="shared" ref="Y42:Y56" si="16">W42+X42</f>
        <v>0.16201957792086946</v>
      </c>
      <c r="Z42" s="79">
        <f>J42-K42</f>
        <v>1.0707380801727021E-2</v>
      </c>
      <c r="AA42" s="6">
        <f>W42-X42</f>
        <v>1.2820679644173147E-2</v>
      </c>
      <c r="AF42" s="73"/>
      <c r="AR42" s="9"/>
      <c r="AS42" s="5"/>
      <c r="AT42" s="9"/>
      <c r="AU42" s="5"/>
      <c r="AV42" s="5"/>
      <c r="AW42" s="5"/>
      <c r="BC42" s="5"/>
      <c r="BD42" s="5"/>
      <c r="BE42" s="5"/>
      <c r="BF42" s="5"/>
      <c r="BZ42" s="9"/>
      <c r="CA42" s="6"/>
      <c r="CB42" s="6"/>
      <c r="CC42" s="6"/>
      <c r="CD42" s="9"/>
      <c r="CE42" s="6"/>
      <c r="CF42" s="6"/>
      <c r="CG42" s="6"/>
      <c r="CH42" s="6"/>
      <c r="CI42" s="6"/>
    </row>
    <row r="43" spans="2:87">
      <c r="B43" s="15">
        <v>1983</v>
      </c>
      <c r="C43" s="55">
        <v>22.23</v>
      </c>
      <c r="D43" s="55">
        <v>21.39</v>
      </c>
      <c r="E43" s="16">
        <f t="shared" si="4"/>
        <v>-4.0322580645161228E-3</v>
      </c>
      <c r="F43" s="16">
        <f t="shared" si="4"/>
        <v>0.10943983402489622</v>
      </c>
      <c r="G43" s="60">
        <v>602.09</v>
      </c>
      <c r="H43" s="55">
        <v>1.9757</v>
      </c>
      <c r="I43" s="16">
        <f t="shared" si="8"/>
        <v>0.1431348037668787</v>
      </c>
      <c r="J43" s="41">
        <f t="shared" si="9"/>
        <v>7.2945591190685777E-2</v>
      </c>
      <c r="K43" s="51">
        <f t="shared" si="5"/>
        <v>7.0189212576192928E-2</v>
      </c>
      <c r="L43">
        <v>18.2942422037844</v>
      </c>
      <c r="M43">
        <v>7.3348283017604929</v>
      </c>
      <c r="N43" s="59">
        <f t="shared" si="6"/>
        <v>304.74768436503518</v>
      </c>
      <c r="O43" s="61">
        <f t="shared" si="7"/>
        <v>-4.0269182691915262E-2</v>
      </c>
      <c r="P43" s="15">
        <v>1983</v>
      </c>
      <c r="Q43" s="61">
        <v>2.5</v>
      </c>
      <c r="R43" s="65">
        <v>1.8</v>
      </c>
      <c r="S43" s="64">
        <f t="shared" si="10"/>
        <v>0.7</v>
      </c>
      <c r="T43" s="6">
        <f t="shared" si="11"/>
        <v>8.2035077812287194E-3</v>
      </c>
      <c r="U43" s="6">
        <f t="shared" si="12"/>
        <v>5.9065256024846777E-3</v>
      </c>
      <c r="V43" s="6">
        <f t="shared" si="13"/>
        <v>2.2969821787440412E-3</v>
      </c>
      <c r="W43" s="6">
        <f t="shared" si="14"/>
        <v>8.1149098971914496E-2</v>
      </c>
      <c r="X43" s="6">
        <f t="shared" si="15"/>
        <v>7.609573817867761E-2</v>
      </c>
      <c r="Y43" s="67">
        <f t="shared" si="16"/>
        <v>0.15724483715059212</v>
      </c>
      <c r="Z43" s="79">
        <f t="shared" ref="Z43:Z73" si="17">J43-K43</f>
        <v>2.7563786144928493E-3</v>
      </c>
      <c r="AA43" s="6">
        <f t="shared" ref="AA43:AA73" si="18">W43-X43</f>
        <v>5.0533607932368857E-3</v>
      </c>
      <c r="AF43" s="73"/>
      <c r="AR43" s="9"/>
      <c r="AS43" s="5"/>
      <c r="AT43" s="9"/>
      <c r="AU43" s="5"/>
      <c r="AV43" s="5"/>
      <c r="AW43" s="5"/>
      <c r="BC43" s="5"/>
      <c r="BD43" s="5"/>
      <c r="BE43" s="5"/>
      <c r="BF43" s="5"/>
      <c r="BZ43" s="9"/>
      <c r="CA43" s="6"/>
      <c r="CB43" s="6"/>
      <c r="CC43" s="6"/>
      <c r="CD43" s="9"/>
      <c r="CE43" s="6"/>
      <c r="CF43" s="6"/>
      <c r="CG43" s="6"/>
      <c r="CH43" s="6"/>
      <c r="CI43" s="6"/>
    </row>
    <row r="44" spans="2:87">
      <c r="B44" s="15">
        <v>1984</v>
      </c>
      <c r="C44" s="55">
        <v>26.14</v>
      </c>
      <c r="D44" s="55">
        <v>27.41</v>
      </c>
      <c r="E44" s="16">
        <f t="shared" ref="E44:F57" si="19">(C44-C43)/C43</f>
        <v>0.17588843904633378</v>
      </c>
      <c r="F44" s="16">
        <f t="shared" si="19"/>
        <v>0.28143992519869093</v>
      </c>
      <c r="G44" s="60">
        <v>727.85</v>
      </c>
      <c r="H44" s="55">
        <v>2.327</v>
      </c>
      <c r="I44" s="16">
        <f t="shared" si="8"/>
        <v>0.17120402555471592</v>
      </c>
      <c r="J44" s="41">
        <f t="shared" si="9"/>
        <v>8.3571862334272162E-2</v>
      </c>
      <c r="K44" s="51">
        <f t="shared" si="5"/>
        <v>8.7632163220443773E-2</v>
      </c>
      <c r="L44">
        <v>19.182812038970901</v>
      </c>
      <c r="M44">
        <v>8.0331566638528713</v>
      </c>
      <c r="N44" s="59">
        <f t="shared" si="6"/>
        <v>312.78470133218735</v>
      </c>
      <c r="O44" s="61">
        <f t="shared" si="7"/>
        <v>0.32402956957434448</v>
      </c>
      <c r="P44" s="15">
        <v>1984</v>
      </c>
      <c r="Q44" s="61">
        <v>2.8</v>
      </c>
      <c r="R44" s="65">
        <v>2.6</v>
      </c>
      <c r="S44" s="64">
        <f t="shared" si="10"/>
        <v>0.19999999999999973</v>
      </c>
      <c r="T44" s="6">
        <f t="shared" si="11"/>
        <v>8.9518444734491987E-3</v>
      </c>
      <c r="U44" s="6">
        <f t="shared" si="12"/>
        <v>8.3124270110599714E-3</v>
      </c>
      <c r="V44" s="6">
        <f t="shared" si="13"/>
        <v>6.3941746238922769E-4</v>
      </c>
      <c r="W44" s="6">
        <f t="shared" si="14"/>
        <v>9.2523706807721359E-2</v>
      </c>
      <c r="X44" s="6">
        <f t="shared" si="15"/>
        <v>9.5944590231503743E-2</v>
      </c>
      <c r="Y44" s="67">
        <f t="shared" si="16"/>
        <v>0.1884682970392251</v>
      </c>
      <c r="Z44" s="79">
        <f t="shared" si="17"/>
        <v>-4.0603008861716111E-3</v>
      </c>
      <c r="AA44" s="6">
        <f t="shared" si="18"/>
        <v>-3.4208834237823837E-3</v>
      </c>
      <c r="AF44" s="73"/>
      <c r="BZ44" s="9"/>
      <c r="CF44" s="6"/>
    </row>
    <row r="45" spans="2:87">
      <c r="B45" s="15">
        <v>1985</v>
      </c>
      <c r="C45" s="55">
        <v>27.35</v>
      </c>
      <c r="D45" s="55">
        <v>42.25</v>
      </c>
      <c r="E45" s="16">
        <f t="shared" si="19"/>
        <v>4.6289211935730712E-2</v>
      </c>
      <c r="F45" s="16">
        <f t="shared" si="19"/>
        <v>0.54140824516599784</v>
      </c>
      <c r="G45" s="60">
        <v>909.89</v>
      </c>
      <c r="H45" s="55">
        <v>2.9367000000000001</v>
      </c>
      <c r="I45" s="16">
        <f t="shared" si="8"/>
        <v>0.22463629669520491</v>
      </c>
      <c r="J45" s="41">
        <f t="shared" si="9"/>
        <v>8.8273027508819754E-2</v>
      </c>
      <c r="K45" s="51">
        <f t="shared" si="5"/>
        <v>0.13636326918638517</v>
      </c>
      <c r="L45">
        <v>18.9079609862418</v>
      </c>
      <c r="M45">
        <v>8.9481078330512513</v>
      </c>
      <c r="N45" s="59">
        <f t="shared" si="6"/>
        <v>309.83416760309188</v>
      </c>
      <c r="O45" s="61">
        <f t="shared" si="7"/>
        <v>-0.12080508216927655</v>
      </c>
      <c r="P45" s="15">
        <v>1985</v>
      </c>
      <c r="Q45" s="61">
        <v>2.9</v>
      </c>
      <c r="R45" s="65">
        <v>2.2999999999999998</v>
      </c>
      <c r="S45" s="64">
        <f t="shared" si="10"/>
        <v>0.60000000000000009</v>
      </c>
      <c r="T45" s="6">
        <f t="shared" si="11"/>
        <v>9.3598456956335372E-3</v>
      </c>
      <c r="U45" s="6">
        <f t="shared" si="12"/>
        <v>7.4233258965369442E-3</v>
      </c>
      <c r="V45" s="6">
        <f t="shared" si="13"/>
        <v>1.9365197990965945E-3</v>
      </c>
      <c r="W45" s="6">
        <f t="shared" si="14"/>
        <v>9.7632873204453297E-2</v>
      </c>
      <c r="X45" s="6">
        <f t="shared" si="15"/>
        <v>0.1437865950829221</v>
      </c>
      <c r="Y45" s="67">
        <f t="shared" si="16"/>
        <v>0.2414194682873754</v>
      </c>
      <c r="Z45" s="79">
        <f t="shared" si="17"/>
        <v>-4.8090241677565412E-2</v>
      </c>
      <c r="AA45" s="6">
        <f t="shared" si="18"/>
        <v>-4.6153721878468806E-2</v>
      </c>
      <c r="AF45" s="73"/>
      <c r="CF45" s="6"/>
    </row>
    <row r="46" spans="2:87">
      <c r="B46" s="15">
        <v>1986</v>
      </c>
      <c r="C46" s="55">
        <v>30.94</v>
      </c>
      <c r="D46" s="55">
        <v>42.91</v>
      </c>
      <c r="E46" s="16">
        <f t="shared" si="19"/>
        <v>0.1312614259597806</v>
      </c>
      <c r="F46" s="16">
        <f t="shared" si="19"/>
        <v>1.5621301775147848E-2</v>
      </c>
      <c r="G46" s="60">
        <v>1037.6199999999999</v>
      </c>
      <c r="H46" s="55">
        <v>3.4527999999999999</v>
      </c>
      <c r="I46" s="16">
        <f t="shared" si="8"/>
        <v>0.24574437655403714</v>
      </c>
      <c r="J46" s="41">
        <f t="shared" si="9"/>
        <v>0.10295641178851604</v>
      </c>
      <c r="K46" s="51">
        <f t="shared" si="5"/>
        <v>0.14278796476552108</v>
      </c>
      <c r="L46">
        <v>17.463072874075099</v>
      </c>
      <c r="M46">
        <v>10.496857054167313</v>
      </c>
      <c r="N46" s="59">
        <f t="shared" si="6"/>
        <v>300.51552363299351</v>
      </c>
      <c r="O46" s="61">
        <f t="shared" si="7"/>
        <v>-0.20121587531570917</v>
      </c>
      <c r="P46" s="15">
        <v>1986</v>
      </c>
      <c r="Q46" s="61">
        <v>3.6</v>
      </c>
      <c r="R46" s="65">
        <v>2</v>
      </c>
      <c r="S46" s="64">
        <f t="shared" si="10"/>
        <v>1.6</v>
      </c>
      <c r="T46" s="6">
        <f t="shared" si="11"/>
        <v>1.1979414429174459E-2</v>
      </c>
      <c r="U46" s="6">
        <f t="shared" si="12"/>
        <v>6.6552302384302545E-3</v>
      </c>
      <c r="V46" s="6">
        <f t="shared" si="13"/>
        <v>5.3241841907442043E-3</v>
      </c>
      <c r="W46" s="6">
        <f t="shared" si="14"/>
        <v>0.1149358262176905</v>
      </c>
      <c r="X46" s="6">
        <f t="shared" si="15"/>
        <v>0.14944319500395134</v>
      </c>
      <c r="Y46" s="67">
        <f t="shared" si="16"/>
        <v>0.26437902122164181</v>
      </c>
      <c r="Z46" s="79">
        <f t="shared" si="17"/>
        <v>-3.9831552977005039E-2</v>
      </c>
      <c r="AA46" s="6">
        <f t="shared" si="18"/>
        <v>-3.4507368786260845E-2</v>
      </c>
      <c r="AF46" s="73"/>
      <c r="AT46" s="82">
        <v>6.7215790000000002</v>
      </c>
      <c r="AU46" s="82">
        <v>6.7215790000000002</v>
      </c>
      <c r="CF46" s="6"/>
    </row>
    <row r="47" spans="2:87">
      <c r="B47" s="15">
        <v>1987</v>
      </c>
      <c r="C47" s="55">
        <v>39.44</v>
      </c>
      <c r="D47" s="55">
        <v>43.21</v>
      </c>
      <c r="E47" s="16">
        <f t="shared" si="19"/>
        <v>0.27472527472527458</v>
      </c>
      <c r="F47" s="16">
        <f t="shared" si="19"/>
        <v>6.9913773013284613E-3</v>
      </c>
      <c r="G47" s="60">
        <v>1217.46</v>
      </c>
      <c r="H47" s="55">
        <v>3.7221000000000002</v>
      </c>
      <c r="I47" s="16">
        <f t="shared" si="8"/>
        <v>0.25268309841801784</v>
      </c>
      <c r="J47" s="41">
        <f t="shared" si="9"/>
        <v>0.12057860135035237</v>
      </c>
      <c r="K47" s="51">
        <f t="shared" si="5"/>
        <v>0.13210449706766547</v>
      </c>
      <c r="L47">
        <v>17.735815683955199</v>
      </c>
      <c r="M47">
        <v>12.146551866602765</v>
      </c>
      <c r="N47" s="59">
        <f t="shared" si="6"/>
        <v>327.08954622390587</v>
      </c>
      <c r="O47" s="61">
        <f t="shared" si="7"/>
        <v>-8.8691731567529075E-2</v>
      </c>
      <c r="P47" s="15">
        <v>1987</v>
      </c>
      <c r="Q47" s="61">
        <v>4.2</v>
      </c>
      <c r="R47" s="65">
        <v>2.2999999999999998</v>
      </c>
      <c r="S47" s="64">
        <f t="shared" si="10"/>
        <v>1.9000000000000004</v>
      </c>
      <c r="T47" s="6">
        <f t="shared" si="11"/>
        <v>1.2840520427775861E-2</v>
      </c>
      <c r="U47" s="6">
        <f t="shared" si="12"/>
        <v>7.0317135675915425E-3</v>
      </c>
      <c r="V47" s="6">
        <f t="shared" si="13"/>
        <v>5.8088068601843193E-3</v>
      </c>
      <c r="W47" s="6">
        <f t="shared" si="14"/>
        <v>0.13341912177812823</v>
      </c>
      <c r="X47" s="6">
        <f t="shared" si="15"/>
        <v>0.13913621063525702</v>
      </c>
      <c r="Y47" s="67">
        <f t="shared" si="16"/>
        <v>0.27255533241338525</v>
      </c>
      <c r="Z47" s="79">
        <f t="shared" si="17"/>
        <v>-1.1525895717313106E-2</v>
      </c>
      <c r="AA47" s="6">
        <f t="shared" si="18"/>
        <v>-5.7170888571287937E-3</v>
      </c>
      <c r="AF47" s="73"/>
      <c r="AT47" s="83">
        <v>42794</v>
      </c>
      <c r="AU47" s="82">
        <v>6.8723879999999999</v>
      </c>
      <c r="CF47" s="6"/>
    </row>
    <row r="48" spans="2:87">
      <c r="B48" s="15">
        <v>1988</v>
      </c>
      <c r="C48" s="55">
        <v>47.52</v>
      </c>
      <c r="D48" s="55">
        <v>55.27</v>
      </c>
      <c r="E48" s="16">
        <f t="shared" si="19"/>
        <v>0.20486815415821516</v>
      </c>
      <c r="F48" s="16">
        <f t="shared" si="19"/>
        <v>0.27910205970840091</v>
      </c>
      <c r="G48" s="60">
        <v>1518.04</v>
      </c>
      <c r="H48" s="55">
        <v>3.7221000000000002</v>
      </c>
      <c r="I48" s="16">
        <f t="shared" si="8"/>
        <v>0.25203200113304003</v>
      </c>
      <c r="J48" s="41">
        <f t="shared" si="9"/>
        <v>0.11651484282364102</v>
      </c>
      <c r="K48" s="51">
        <f t="shared" si="5"/>
        <v>0.13551715830939898</v>
      </c>
      <c r="L48">
        <v>18.158619491111399</v>
      </c>
      <c r="M48">
        <v>11.699147744204065</v>
      </c>
      <c r="N48" s="59">
        <f t="shared" si="6"/>
        <v>407.84503371752504</v>
      </c>
      <c r="O48" s="61">
        <f t="shared" si="7"/>
        <v>-4.7663461839963617E-2</v>
      </c>
      <c r="P48" s="15">
        <v>1988</v>
      </c>
      <c r="Q48" s="61">
        <v>4.7</v>
      </c>
      <c r="R48" s="65">
        <v>3.3</v>
      </c>
      <c r="S48" s="64">
        <f t="shared" si="10"/>
        <v>1.4000000000000004</v>
      </c>
      <c r="T48" s="6">
        <f t="shared" si="11"/>
        <v>1.1523984875233855E-2</v>
      </c>
      <c r="U48" s="6">
        <f t="shared" si="12"/>
        <v>8.0913085294195154E-3</v>
      </c>
      <c r="V48" s="6">
        <f t="shared" si="13"/>
        <v>3.4326763458143407E-3</v>
      </c>
      <c r="W48" s="6">
        <f t="shared" si="14"/>
        <v>0.12803882769887487</v>
      </c>
      <c r="X48" s="6">
        <f t="shared" si="15"/>
        <v>0.1436084668388185</v>
      </c>
      <c r="Y48" s="67">
        <f t="shared" si="16"/>
        <v>0.27164729453769337</v>
      </c>
      <c r="Z48" s="79">
        <f t="shared" si="17"/>
        <v>-1.9002315485757953E-2</v>
      </c>
      <c r="AA48" s="6">
        <f t="shared" si="18"/>
        <v>-1.5569639139943636E-2</v>
      </c>
      <c r="AD48" s="3">
        <f>1/1.5</f>
        <v>0.66666666666666663</v>
      </c>
      <c r="AF48" s="73"/>
      <c r="AT48" s="83">
        <v>42825</v>
      </c>
      <c r="AU48" s="82">
        <v>6.8943519999999996</v>
      </c>
      <c r="CF48" s="6"/>
    </row>
    <row r="49" spans="2:87">
      <c r="B49" s="15">
        <v>1989</v>
      </c>
      <c r="C49" s="55">
        <v>52.54</v>
      </c>
      <c r="D49" s="55">
        <v>59.14</v>
      </c>
      <c r="E49" s="16">
        <f t="shared" si="19"/>
        <v>0.10563973063973055</v>
      </c>
      <c r="F49" s="16">
        <f t="shared" si="19"/>
        <v>7.0019902297810702E-2</v>
      </c>
      <c r="G49" s="60">
        <v>1717.97</v>
      </c>
      <c r="H49" s="54">
        <v>3.7658999999999998</v>
      </c>
      <c r="I49" s="16">
        <f t="shared" si="8"/>
        <v>0.24480969516347784</v>
      </c>
      <c r="J49" s="41">
        <f t="shared" si="9"/>
        <v>0.11517103674685819</v>
      </c>
      <c r="K49" s="51">
        <f t="shared" si="5"/>
        <v>0.12963865841661962</v>
      </c>
      <c r="L49">
        <v>18.7538121415711</v>
      </c>
      <c r="M49">
        <v>11.445088734545326</v>
      </c>
      <c r="N49" s="59">
        <f t="shared" si="6"/>
        <v>456.19108314081632</v>
      </c>
      <c r="O49" s="61">
        <f t="shared" si="7"/>
        <v>7.2014940140492811E-2</v>
      </c>
      <c r="P49" s="15">
        <v>1989</v>
      </c>
      <c r="Q49" s="61">
        <v>4.5</v>
      </c>
      <c r="R49" s="65">
        <v>3.6</v>
      </c>
      <c r="S49" s="64">
        <f t="shared" si="10"/>
        <v>0.89999999999999991</v>
      </c>
      <c r="T49" s="6">
        <f t="shared" si="11"/>
        <v>9.8642875021100473E-3</v>
      </c>
      <c r="U49" s="6">
        <f t="shared" si="12"/>
        <v>7.8914300016880382E-3</v>
      </c>
      <c r="V49" s="6">
        <f t="shared" si="13"/>
        <v>1.9728575004220096E-3</v>
      </c>
      <c r="W49" s="6">
        <f t="shared" si="14"/>
        <v>0.12503532424896824</v>
      </c>
      <c r="X49" s="6">
        <f t="shared" si="15"/>
        <v>0.13753008841830766</v>
      </c>
      <c r="Y49" s="67">
        <f t="shared" si="16"/>
        <v>0.2625654126672759</v>
      </c>
      <c r="Z49" s="79">
        <f t="shared" si="17"/>
        <v>-1.4467621669761427E-2</v>
      </c>
      <c r="AA49" s="6">
        <f t="shared" si="18"/>
        <v>-1.2494764169339423E-2</v>
      </c>
      <c r="AD49" s="3">
        <f>1/3.5</f>
        <v>0.2857142857142857</v>
      </c>
      <c r="AF49" s="73"/>
      <c r="AT49" s="83">
        <v>42855</v>
      </c>
      <c r="AU49" s="82">
        <v>6.8931290000000001</v>
      </c>
      <c r="CF49" s="6"/>
    </row>
    <row r="50" spans="2:87">
      <c r="B50" s="15">
        <v>1990</v>
      </c>
      <c r="C50" s="55">
        <v>62.09</v>
      </c>
      <c r="D50" s="55">
        <v>53.35</v>
      </c>
      <c r="E50" s="16">
        <f t="shared" si="19"/>
        <v>0.18176627331556919</v>
      </c>
      <c r="F50" s="16">
        <f t="shared" si="19"/>
        <v>-9.7903280351707797E-2</v>
      </c>
      <c r="G50" s="60">
        <v>1887.29</v>
      </c>
      <c r="H50" s="54">
        <v>4.7838000000000003</v>
      </c>
      <c r="I50" s="16">
        <f t="shared" si="8"/>
        <v>0.29261103063122257</v>
      </c>
      <c r="J50" s="41">
        <f t="shared" si="9"/>
        <v>0.15738235353337329</v>
      </c>
      <c r="K50" s="51">
        <f t="shared" si="5"/>
        <v>0.1352286770978493</v>
      </c>
      <c r="L50">
        <v>19.016274152701801</v>
      </c>
      <c r="M50">
        <v>15.903655529100952</v>
      </c>
      <c r="N50" s="59">
        <f t="shared" si="6"/>
        <v>394.51691124210873</v>
      </c>
      <c r="O50" s="61">
        <f t="shared" si="7"/>
        <v>-0.16542017576362333</v>
      </c>
      <c r="P50" s="15">
        <v>1990</v>
      </c>
      <c r="Q50" s="61">
        <v>5.7</v>
      </c>
      <c r="R50" s="65">
        <v>4.0999999999999996</v>
      </c>
      <c r="S50" s="64">
        <f t="shared" si="10"/>
        <v>1.6000000000000005</v>
      </c>
      <c r="T50" s="6">
        <f t="shared" si="11"/>
        <v>1.4448049849254753E-2</v>
      </c>
      <c r="U50" s="6">
        <f t="shared" si="12"/>
        <v>1.0392456909113066E-2</v>
      </c>
      <c r="V50" s="6">
        <f t="shared" si="13"/>
        <v>4.0555929401416861E-3</v>
      </c>
      <c r="W50" s="6">
        <f t="shared" si="14"/>
        <v>0.17183040338262803</v>
      </c>
      <c r="X50" s="6">
        <f t="shared" si="15"/>
        <v>0.14562113400696236</v>
      </c>
      <c r="Y50" s="67">
        <f t="shared" si="16"/>
        <v>0.31745153738959042</v>
      </c>
      <c r="Z50" s="79">
        <f t="shared" si="17"/>
        <v>2.2153676435523989E-2</v>
      </c>
      <c r="AA50" s="6">
        <f t="shared" si="18"/>
        <v>2.6209269375665672E-2</v>
      </c>
      <c r="AD50" s="3">
        <f>AD49/AD48</f>
        <v>0.42857142857142855</v>
      </c>
      <c r="AF50" s="73"/>
      <c r="AT50" s="83">
        <v>42886</v>
      </c>
      <c r="AU50" s="82">
        <v>6.8826000000000001</v>
      </c>
      <c r="CF50" s="6"/>
    </row>
    <row r="51" spans="2:87" ht="15.6">
      <c r="B51" s="15">
        <v>1991</v>
      </c>
      <c r="C51" s="55">
        <v>71.84</v>
      </c>
      <c r="D51" s="55">
        <v>63.79</v>
      </c>
      <c r="E51" s="16">
        <f t="shared" si="19"/>
        <v>0.1570301175712675</v>
      </c>
      <c r="F51" s="16">
        <f t="shared" si="19"/>
        <v>0.19568884723523894</v>
      </c>
      <c r="G51" s="60">
        <v>2200.56</v>
      </c>
      <c r="H51" s="54">
        <v>5.3227000000000002</v>
      </c>
      <c r="I51" s="16">
        <f t="shared" si="8"/>
        <v>0.32806094857672596</v>
      </c>
      <c r="J51" s="41">
        <f t="shared" si="9"/>
        <v>0.17376611771549064</v>
      </c>
      <c r="K51" s="51">
        <f t="shared" si="5"/>
        <v>0.15429483086123533</v>
      </c>
      <c r="L51">
        <v>18.9794149656271</v>
      </c>
      <c r="M51">
        <v>17.478934027539907</v>
      </c>
      <c r="N51" s="59">
        <f t="shared" si="6"/>
        <v>413.42927461626613</v>
      </c>
      <c r="O51" s="61">
        <f t="shared" si="7"/>
        <v>-0.10232225599084188</v>
      </c>
      <c r="P51" s="15">
        <v>1991</v>
      </c>
      <c r="Q51" s="66">
        <v>6.9</v>
      </c>
      <c r="R51" s="65">
        <v>3.9</v>
      </c>
      <c r="S51" s="64">
        <f t="shared" si="10"/>
        <v>3.0000000000000004</v>
      </c>
      <c r="T51" s="6">
        <f t="shared" si="11"/>
        <v>1.6689674446504526E-2</v>
      </c>
      <c r="U51" s="6">
        <f t="shared" si="12"/>
        <v>9.4332942523721233E-3</v>
      </c>
      <c r="V51" s="6">
        <f t="shared" si="13"/>
        <v>7.2563801941324044E-3</v>
      </c>
      <c r="W51" s="6">
        <f t="shared" si="14"/>
        <v>0.19045579216199515</v>
      </c>
      <c r="X51" s="6">
        <f t="shared" si="15"/>
        <v>0.16372812511360746</v>
      </c>
      <c r="Y51" s="67">
        <f t="shared" si="16"/>
        <v>0.35418391727560261</v>
      </c>
      <c r="Z51" s="79">
        <f t="shared" si="17"/>
        <v>1.947128685425531E-2</v>
      </c>
      <c r="AA51" s="6">
        <f t="shared" si="18"/>
        <v>2.6727667048387693E-2</v>
      </c>
      <c r="AF51" s="73"/>
      <c r="AT51" s="83">
        <v>42916</v>
      </c>
      <c r="AU51" s="82">
        <v>6.8092430000000004</v>
      </c>
      <c r="CF51" s="6"/>
    </row>
    <row r="52" spans="2:87">
      <c r="B52" s="15">
        <v>1992</v>
      </c>
      <c r="C52" s="55">
        <v>84.94</v>
      </c>
      <c r="D52" s="55">
        <v>80.59</v>
      </c>
      <c r="E52" s="16">
        <f t="shared" si="19"/>
        <v>0.18234966592427609</v>
      </c>
      <c r="F52" s="16">
        <f t="shared" si="19"/>
        <v>0.26336416366201604</v>
      </c>
      <c r="G52" s="60">
        <v>2719.45</v>
      </c>
      <c r="H52" s="54">
        <v>5.5148999999999999</v>
      </c>
      <c r="I52" s="16">
        <f t="shared" si="8"/>
        <v>0.33568603835334354</v>
      </c>
      <c r="J52" s="41">
        <f t="shared" si="9"/>
        <v>0.17225380352644837</v>
      </c>
      <c r="K52" s="51">
        <f t="shared" si="5"/>
        <v>0.16343223482689515</v>
      </c>
      <c r="L52">
        <v>19.547791421258601</v>
      </c>
      <c r="M52">
        <v>17.275927930457399</v>
      </c>
      <c r="N52" s="59">
        <f t="shared" si="6"/>
        <v>493.10957587626245</v>
      </c>
      <c r="O52" s="61">
        <f t="shared" si="7"/>
        <v>-5.0547577812562139E-2</v>
      </c>
      <c r="P52" s="15">
        <v>1992</v>
      </c>
      <c r="Q52" s="61">
        <v>9.1</v>
      </c>
      <c r="R52" s="65">
        <v>9.1999999999999993</v>
      </c>
      <c r="S52" s="64">
        <f t="shared" si="10"/>
        <v>-9.9999999999999645E-2</v>
      </c>
      <c r="T52" s="6">
        <f t="shared" si="11"/>
        <v>1.8454316130099836E-2</v>
      </c>
      <c r="U52" s="6">
        <f t="shared" si="12"/>
        <v>1.8657110812848186E-2</v>
      </c>
      <c r="V52" s="6">
        <f t="shared" si="13"/>
        <v>-2.0279468274834913E-4</v>
      </c>
      <c r="W52" s="6">
        <f t="shared" si="14"/>
        <v>0.19070811965654821</v>
      </c>
      <c r="X52" s="6">
        <f t="shared" si="15"/>
        <v>0.18208934563974333</v>
      </c>
      <c r="Y52" s="67">
        <f t="shared" si="16"/>
        <v>0.37279746529629154</v>
      </c>
      <c r="Z52" s="79">
        <f t="shared" si="17"/>
        <v>8.8215686995532228E-3</v>
      </c>
      <c r="AA52" s="6">
        <f t="shared" si="18"/>
        <v>8.6187740168048865E-3</v>
      </c>
      <c r="AD52" s="3">
        <f>104/250</f>
        <v>0.41599999999999998</v>
      </c>
      <c r="AF52" s="73"/>
      <c r="AT52" s="83">
        <v>42947</v>
      </c>
      <c r="AU52" s="82">
        <v>6.7713580000000002</v>
      </c>
      <c r="CC52" s="6"/>
      <c r="CE52" s="6"/>
      <c r="CF52" s="6"/>
      <c r="CG52" s="6"/>
      <c r="CH52" s="6"/>
      <c r="CI52" s="6"/>
    </row>
    <row r="53" spans="2:87">
      <c r="B53" s="15">
        <v>1993</v>
      </c>
      <c r="C53" s="55">
        <v>91.74</v>
      </c>
      <c r="D53" s="55">
        <v>103.96</v>
      </c>
      <c r="E53" s="16">
        <f t="shared" si="19"/>
        <v>8.0056510477984427E-2</v>
      </c>
      <c r="F53" s="16">
        <f t="shared" si="19"/>
        <v>0.28998635066385392</v>
      </c>
      <c r="G53" s="60">
        <v>3567.32</v>
      </c>
      <c r="H53" s="54">
        <v>5.7618999999999998</v>
      </c>
      <c r="I53" s="16">
        <f t="shared" si="8"/>
        <v>0.31609270544834772</v>
      </c>
      <c r="J53" s="41">
        <f t="shared" si="9"/>
        <v>0.14817754112330822</v>
      </c>
      <c r="K53" s="51">
        <f t="shared" si="5"/>
        <v>0.1679151643250395</v>
      </c>
      <c r="L53">
        <v>19.410033547444002</v>
      </c>
      <c r="M53">
        <v>14.876577441357043</v>
      </c>
      <c r="N53" s="59">
        <f t="shared" si="6"/>
        <v>619.12216456377246</v>
      </c>
      <c r="O53" s="61">
        <f t="shared" si="7"/>
        <v>-5.8823329026219895E-2</v>
      </c>
      <c r="P53" s="15">
        <v>1993</v>
      </c>
      <c r="Q53" s="61">
        <v>11</v>
      </c>
      <c r="R53" s="65">
        <v>11.6</v>
      </c>
      <c r="S53" s="64">
        <f t="shared" si="10"/>
        <v>-0.59999999999999964</v>
      </c>
      <c r="T53" s="6">
        <f t="shared" si="11"/>
        <v>1.7767091261787559E-2</v>
      </c>
      <c r="U53" s="6">
        <f t="shared" si="12"/>
        <v>1.8736205330612335E-2</v>
      </c>
      <c r="V53" s="6">
        <f t="shared" si="13"/>
        <v>-9.6911406882477528E-4</v>
      </c>
      <c r="W53" s="6">
        <f t="shared" si="14"/>
        <v>0.16594463238509577</v>
      </c>
      <c r="X53" s="6">
        <f t="shared" si="15"/>
        <v>0.18665136965565182</v>
      </c>
      <c r="Y53" s="67">
        <f t="shared" si="16"/>
        <v>0.35259600204074759</v>
      </c>
      <c r="Z53" s="79">
        <f t="shared" si="17"/>
        <v>-1.973762320173128E-2</v>
      </c>
      <c r="AA53" s="6">
        <f t="shared" si="18"/>
        <v>-2.0706737270556053E-2</v>
      </c>
      <c r="AF53" s="73"/>
      <c r="AT53" s="83">
        <v>42978</v>
      </c>
      <c r="AU53" s="82">
        <v>6.6596799999999998</v>
      </c>
      <c r="CC53" s="6"/>
      <c r="CE53" s="6"/>
      <c r="CF53" s="6"/>
      <c r="CG53" s="6"/>
      <c r="CH53" s="6"/>
      <c r="CI53" s="6"/>
    </row>
    <row r="54" spans="2:87">
      <c r="B54" s="15">
        <v>1994</v>
      </c>
      <c r="C54" s="55">
        <v>121.01</v>
      </c>
      <c r="D54" s="55">
        <v>115.61</v>
      </c>
      <c r="E54" s="16">
        <f t="shared" si="19"/>
        <v>0.31905384783082635</v>
      </c>
      <c r="F54" s="16">
        <f t="shared" si="19"/>
        <v>0.11206233166602546</v>
      </c>
      <c r="G54" s="60">
        <v>4863.75</v>
      </c>
      <c r="H54" s="54">
        <v>8.6187000000000005</v>
      </c>
      <c r="I54" s="16">
        <f t="shared" si="8"/>
        <v>0.41929720771010026</v>
      </c>
      <c r="J54" s="41">
        <f t="shared" si="9"/>
        <v>0.21443307879722437</v>
      </c>
      <c r="K54" s="51">
        <f t="shared" si="5"/>
        <v>0.20486412891287586</v>
      </c>
      <c r="L54">
        <v>20.040636271384301</v>
      </c>
      <c r="M54">
        <v>21.506161833774939</v>
      </c>
      <c r="N54" s="59">
        <f t="shared" si="6"/>
        <v>564.32524626683835</v>
      </c>
      <c r="O54" s="61">
        <f t="shared" si="7"/>
        <v>-6.2853954052503269E-2</v>
      </c>
      <c r="P54" s="15">
        <v>1994</v>
      </c>
      <c r="Q54" s="61">
        <v>16.399999999999999</v>
      </c>
      <c r="R54" s="65">
        <v>15.8</v>
      </c>
      <c r="S54" s="64">
        <f t="shared" si="10"/>
        <v>0.59999999999999787</v>
      </c>
      <c r="T54" s="6">
        <f t="shared" si="11"/>
        <v>2.9061255204317654E-2</v>
      </c>
      <c r="U54" s="6">
        <f t="shared" si="12"/>
        <v>2.7998038550501158E-2</v>
      </c>
      <c r="V54" s="6">
        <f t="shared" si="13"/>
        <v>1.063216653816496E-3</v>
      </c>
      <c r="W54" s="6">
        <f t="shared" si="14"/>
        <v>0.24349433400154202</v>
      </c>
      <c r="X54" s="6">
        <f t="shared" si="15"/>
        <v>0.23286216746337701</v>
      </c>
      <c r="Y54" s="67">
        <f t="shared" si="16"/>
        <v>0.47635650146491904</v>
      </c>
      <c r="Z54" s="79">
        <f t="shared" si="17"/>
        <v>9.5689498843485044E-3</v>
      </c>
      <c r="AA54" s="6">
        <f t="shared" si="18"/>
        <v>1.0632166538165011E-2</v>
      </c>
      <c r="AF54" s="73"/>
      <c r="AT54" s="83">
        <v>43008</v>
      </c>
      <c r="AU54" s="82">
        <v>6.5681180000000001</v>
      </c>
      <c r="CF54" s="6"/>
    </row>
    <row r="55" spans="2:87">
      <c r="B55" s="15">
        <v>1995</v>
      </c>
      <c r="C55" s="55">
        <v>148.78</v>
      </c>
      <c r="D55" s="55">
        <v>132.08000000000001</v>
      </c>
      <c r="E55" s="16">
        <f t="shared" si="19"/>
        <v>0.22948516651516399</v>
      </c>
      <c r="F55" s="16">
        <f t="shared" si="19"/>
        <v>0.14246172476429386</v>
      </c>
      <c r="G55" s="60">
        <v>6133.99</v>
      </c>
      <c r="H55" s="54">
        <v>8.3506999999999998</v>
      </c>
      <c r="I55" s="16">
        <f t="shared" si="8"/>
        <v>0.38235758486727239</v>
      </c>
      <c r="J55" s="41">
        <f t="shared" si="9"/>
        <v>0.20254632726822183</v>
      </c>
      <c r="K55" s="51">
        <f t="shared" si="5"/>
        <v>0.17981125759905053</v>
      </c>
      <c r="L55">
        <v>21.109706965955802</v>
      </c>
      <c r="M55">
        <v>20.369443381133262</v>
      </c>
      <c r="N55" s="59">
        <f t="shared" si="6"/>
        <v>734.54800196390715</v>
      </c>
      <c r="O55" s="61">
        <f t="shared" si="7"/>
        <v>-0.11481065431107851</v>
      </c>
      <c r="P55" s="15">
        <v>1995</v>
      </c>
      <c r="Q55" s="61">
        <v>18.399999999999999</v>
      </c>
      <c r="R55" s="65">
        <v>24.6</v>
      </c>
      <c r="S55" s="64">
        <f t="shared" si="10"/>
        <v>-6.2000000000000028</v>
      </c>
      <c r="T55" s="6">
        <f t="shared" si="11"/>
        <v>2.5049418078607884E-2</v>
      </c>
      <c r="U55" s="6">
        <f t="shared" si="12"/>
        <v>3.3489982865964898E-2</v>
      </c>
      <c r="V55" s="6">
        <f t="shared" si="13"/>
        <v>-8.4405647873570105E-3</v>
      </c>
      <c r="W55" s="6">
        <f t="shared" si="14"/>
        <v>0.22759574534682972</v>
      </c>
      <c r="X55" s="6">
        <f t="shared" si="15"/>
        <v>0.21330124046501542</v>
      </c>
      <c r="Y55" s="67">
        <f t="shared" si="16"/>
        <v>0.44089698581184511</v>
      </c>
      <c r="Z55" s="79">
        <f t="shared" si="17"/>
        <v>2.2735069669171298E-2</v>
      </c>
      <c r="AA55" s="6">
        <f t="shared" si="18"/>
        <v>1.4294504881814302E-2</v>
      </c>
      <c r="AF55" s="73"/>
      <c r="AT55" s="83">
        <v>43039</v>
      </c>
      <c r="AU55" s="82">
        <v>6.6276320000000002</v>
      </c>
      <c r="CF55" s="6"/>
    </row>
    <row r="56" spans="2:87">
      <c r="B56" s="15">
        <v>1996</v>
      </c>
      <c r="C56" s="55">
        <v>151.07</v>
      </c>
      <c r="D56" s="55">
        <v>138.83000000000001</v>
      </c>
      <c r="E56" s="16">
        <f t="shared" si="19"/>
        <v>1.5391853743782713E-2</v>
      </c>
      <c r="F56" s="16">
        <f t="shared" si="19"/>
        <v>5.1105390672319805E-2</v>
      </c>
      <c r="G56" s="60">
        <v>7181.36</v>
      </c>
      <c r="H56" s="54">
        <v>8.3141999999999996</v>
      </c>
      <c r="I56" s="16">
        <f t="shared" si="8"/>
        <v>0.33563093620149936</v>
      </c>
      <c r="J56" s="41">
        <f t="shared" si="9"/>
        <v>0.17490088144863924</v>
      </c>
      <c r="K56" s="51">
        <f t="shared" si="5"/>
        <v>0.1607300547528602</v>
      </c>
      <c r="L56">
        <v>21.612126404379108</v>
      </c>
      <c r="M56">
        <v>17.571602421607242</v>
      </c>
      <c r="N56" s="59">
        <f t="shared" si="6"/>
        <v>863.74636164634001</v>
      </c>
      <c r="O56" s="61">
        <f t="shared" si="7"/>
        <v>-8.1514276743316572E-2</v>
      </c>
      <c r="P56" s="15">
        <v>1996</v>
      </c>
      <c r="Q56" s="61">
        <v>20.6</v>
      </c>
      <c r="R56" s="65">
        <v>22.4</v>
      </c>
      <c r="S56" s="64">
        <f t="shared" si="10"/>
        <v>-1.7999999999999972</v>
      </c>
      <c r="T56" s="6">
        <f t="shared" si="11"/>
        <v>2.3849593948778506E-2</v>
      </c>
      <c r="U56" s="6">
        <f t="shared" si="12"/>
        <v>2.5933539051098953E-2</v>
      </c>
      <c r="V56" s="6">
        <f t="shared" si="13"/>
        <v>-2.0839451023204484E-3</v>
      </c>
      <c r="W56" s="6">
        <f t="shared" si="14"/>
        <v>0.19875047539741775</v>
      </c>
      <c r="X56" s="6">
        <f t="shared" si="15"/>
        <v>0.18666359380395917</v>
      </c>
      <c r="Y56" s="67">
        <f t="shared" si="16"/>
        <v>0.38541406920137689</v>
      </c>
      <c r="Z56" s="79">
        <f t="shared" si="17"/>
        <v>1.4170826695779043E-2</v>
      </c>
      <c r="AA56" s="6">
        <f t="shared" si="18"/>
        <v>1.2086881593458582E-2</v>
      </c>
      <c r="AF56" s="73"/>
      <c r="AT56" s="83">
        <v>43069</v>
      </c>
      <c r="AU56" s="82">
        <v>6.62357</v>
      </c>
      <c r="CF56" s="6"/>
    </row>
    <row r="57" spans="2:87">
      <c r="B57" s="15">
        <v>1997</v>
      </c>
      <c r="C57" s="55">
        <v>182.7</v>
      </c>
      <c r="D57" s="55">
        <v>142.37</v>
      </c>
      <c r="E57" s="16">
        <f t="shared" si="19"/>
        <v>0.20937313828026741</v>
      </c>
      <c r="F57" s="16">
        <f t="shared" si="19"/>
        <v>2.5498811496074275E-2</v>
      </c>
      <c r="G57" s="60">
        <v>7971.5</v>
      </c>
      <c r="H57" s="54">
        <v>8.2897999999999996</v>
      </c>
      <c r="I57" s="16">
        <f t="shared" si="8"/>
        <v>0.33804996374584456</v>
      </c>
      <c r="J57" s="41">
        <f t="shared" si="9"/>
        <v>0.18999516527629678</v>
      </c>
      <c r="K57" s="51">
        <f t="shared" si="5"/>
        <v>0.14805479846954778</v>
      </c>
      <c r="L57">
        <v>22.533785225037882</v>
      </c>
      <c r="M57">
        <v>19.086989090954873</v>
      </c>
      <c r="N57" s="59">
        <f t="shared" si="6"/>
        <v>961.60341624647162</v>
      </c>
      <c r="O57" s="61">
        <f t="shared" si="7"/>
        <v>-8.7472563325192709E-2</v>
      </c>
      <c r="P57" s="15">
        <v>1997</v>
      </c>
      <c r="Q57" s="63">
        <v>24.504269999999998</v>
      </c>
      <c r="R57" s="62">
        <v>27.724939999999997</v>
      </c>
      <c r="S57" s="64">
        <f>Q57-R57</f>
        <v>-3.2206699999999984</v>
      </c>
      <c r="T57" s="6">
        <f>Q57*H57/G57</f>
        <v>2.548271936850028E-2</v>
      </c>
      <c r="U57" s="6">
        <f>R57*H57/G57</f>
        <v>2.883198991557423E-2</v>
      </c>
      <c r="V57" s="6">
        <f t="shared" si="13"/>
        <v>-3.3492705470739488E-3</v>
      </c>
      <c r="W57" s="6">
        <f>J57+T57</f>
        <v>0.21547788464479706</v>
      </c>
      <c r="X57" s="6">
        <f>K57+U57</f>
        <v>0.17688678838512201</v>
      </c>
      <c r="Y57" s="67">
        <f>W57+X57</f>
        <v>0.39236467302991906</v>
      </c>
      <c r="Z57" s="79">
        <f t="shared" si="17"/>
        <v>4.1940366806749008E-2</v>
      </c>
      <c r="AA57" s="6">
        <f t="shared" si="18"/>
        <v>3.8591096259675051E-2</v>
      </c>
      <c r="AF57" s="73"/>
      <c r="AT57" s="83">
        <v>43100</v>
      </c>
      <c r="AU57" s="82">
        <v>6.5895479999999997</v>
      </c>
      <c r="CC57" s="6"/>
      <c r="CE57" s="6"/>
      <c r="CF57" s="6"/>
      <c r="CG57" s="6"/>
      <c r="CH57" s="6"/>
      <c r="CI57" s="6"/>
    </row>
    <row r="58" spans="2:87">
      <c r="B58" s="15">
        <v>1998</v>
      </c>
      <c r="C58" s="55">
        <v>183.71</v>
      </c>
      <c r="D58" s="55">
        <v>140.24</v>
      </c>
      <c r="E58" s="16">
        <f t="shared" ref="E58:F60" si="20">(C58-C57)/C57</f>
        <v>5.5281882868090824E-3</v>
      </c>
      <c r="F58" s="16">
        <f t="shared" si="20"/>
        <v>-1.4961017068202539E-2</v>
      </c>
      <c r="G58" s="60">
        <v>8519.5499999999993</v>
      </c>
      <c r="H58" s="54">
        <v>8.2790999999999997</v>
      </c>
      <c r="I58" s="16">
        <f t="shared" si="8"/>
        <v>0.31480705495008543</v>
      </c>
      <c r="J58" s="41">
        <f t="shared" si="9"/>
        <v>0.17852509357888624</v>
      </c>
      <c r="K58" s="51">
        <f t="shared" si="5"/>
        <v>0.13628196137119919</v>
      </c>
      <c r="L58">
        <v>22.608683380360478</v>
      </c>
      <c r="M58">
        <v>17.934656477038583</v>
      </c>
      <c r="N58" s="59">
        <f t="shared" si="6"/>
        <v>1029.0430119215857</v>
      </c>
      <c r="O58" s="61">
        <f t="shared" si="7"/>
        <v>-8.2147119149958314E-2</v>
      </c>
      <c r="P58" s="15">
        <v>1998</v>
      </c>
      <c r="Q58" s="63">
        <v>23.879719999999999</v>
      </c>
      <c r="R58" s="62">
        <v>26.468144000000002</v>
      </c>
      <c r="S58" s="64">
        <f t="shared" ref="S58:S73" si="21">Q58-R58</f>
        <v>-2.5884240000000034</v>
      </c>
      <c r="T58" s="6">
        <f t="shared" ref="T58:T73" si="22">Q58*H58/G58</f>
        <v>2.3205754981425075E-2</v>
      </c>
      <c r="U58" s="6">
        <f t="shared" ref="U58:U73" si="23">R58*H58/G58</f>
        <v>2.5721125058295338E-2</v>
      </c>
      <c r="V58" s="6">
        <f t="shared" si="13"/>
        <v>-2.5153700768702604E-3</v>
      </c>
      <c r="W58" s="6">
        <f t="shared" ref="W58:W73" si="24">J58+T58</f>
        <v>0.20173084856031132</v>
      </c>
      <c r="X58" s="6">
        <f t="shared" ref="X58:X73" si="25">K58+U58</f>
        <v>0.16200308642949451</v>
      </c>
      <c r="Y58" s="67">
        <f t="shared" ref="Y58:Y73" si="26">W58+X58</f>
        <v>0.36373393498980583</v>
      </c>
      <c r="Z58" s="79">
        <f t="shared" si="17"/>
        <v>4.2243132207687051E-2</v>
      </c>
      <c r="AA58" s="6">
        <f t="shared" si="18"/>
        <v>3.9727762130816802E-2</v>
      </c>
      <c r="AF58" s="73"/>
      <c r="AT58" s="83"/>
      <c r="AU58" s="82">
        <f>SUM(AU46:AU57)/12</f>
        <v>6.7427664166666661</v>
      </c>
      <c r="CC58" s="6"/>
      <c r="CE58" s="6"/>
      <c r="CF58" s="6"/>
      <c r="CG58" s="6"/>
      <c r="CH58" s="6"/>
      <c r="CI58" s="6"/>
    </row>
    <row r="59" spans="2:87">
      <c r="B59" s="15">
        <v>1999</v>
      </c>
      <c r="C59" s="55">
        <v>194.92500000000001</v>
      </c>
      <c r="D59" s="55">
        <v>165.7</v>
      </c>
      <c r="E59" s="16">
        <f t="shared" si="20"/>
        <v>6.104730281421808E-2</v>
      </c>
      <c r="F59" s="16">
        <f t="shared" si="20"/>
        <v>0.1815459212778093</v>
      </c>
      <c r="G59" s="60">
        <v>9056.44</v>
      </c>
      <c r="H59" s="54">
        <v>8.2782999999999998</v>
      </c>
      <c r="I59" s="16">
        <f t="shared" si="8"/>
        <v>0.32963967491641305</v>
      </c>
      <c r="J59" s="41">
        <f t="shared" si="9"/>
        <v>0.17817681423384904</v>
      </c>
      <c r="K59" s="51">
        <f t="shared" si="5"/>
        <v>0.15146286068256398</v>
      </c>
      <c r="L59">
        <v>22.696459388003877</v>
      </c>
      <c r="M59">
        <v>17.91796442308652</v>
      </c>
      <c r="N59" s="59">
        <f t="shared" si="6"/>
        <v>1093.9975598854837</v>
      </c>
      <c r="O59" s="61">
        <f t="shared" si="7"/>
        <v>-0.10028299970161569</v>
      </c>
      <c r="P59" s="15">
        <v>1999</v>
      </c>
      <c r="Q59" s="63">
        <v>26.164895999999999</v>
      </c>
      <c r="R59" s="62">
        <v>30.965876999999999</v>
      </c>
      <c r="S59" s="64">
        <f t="shared" si="21"/>
        <v>-4.8009810000000002</v>
      </c>
      <c r="T59" s="6">
        <f t="shared" si="22"/>
        <v>2.3916777294036063E-2</v>
      </c>
      <c r="U59" s="6">
        <f t="shared" si="23"/>
        <v>2.8305252347401402E-2</v>
      </c>
      <c r="V59" s="6">
        <f t="shared" si="13"/>
        <v>-4.3884750533653392E-3</v>
      </c>
      <c r="W59" s="6">
        <f t="shared" si="24"/>
        <v>0.20209359152788511</v>
      </c>
      <c r="X59" s="6">
        <f t="shared" si="25"/>
        <v>0.17976811302996537</v>
      </c>
      <c r="Y59" s="67">
        <f t="shared" si="26"/>
        <v>0.38186170455785051</v>
      </c>
      <c r="Z59" s="79">
        <f t="shared" si="17"/>
        <v>2.6713953551285058E-2</v>
      </c>
      <c r="AA59" s="6">
        <f t="shared" si="18"/>
        <v>2.2325478497919743E-2</v>
      </c>
      <c r="AF59" s="73"/>
      <c r="CE59" s="6"/>
    </row>
    <row r="60" spans="2:87">
      <c r="B60" s="15">
        <v>2000</v>
      </c>
      <c r="C60" s="55">
        <v>249.2</v>
      </c>
      <c r="D60" s="55">
        <v>225.09</v>
      </c>
      <c r="E60" s="16">
        <f t="shared" si="20"/>
        <v>0.27844042580479661</v>
      </c>
      <c r="F60" s="16">
        <f t="shared" si="20"/>
        <v>0.3584188292094147</v>
      </c>
      <c r="G60" s="60">
        <v>10028.01</v>
      </c>
      <c r="H60" s="54">
        <v>8.2783999999999995</v>
      </c>
      <c r="I60" s="16">
        <f t="shared" si="8"/>
        <v>0.39153953137262526</v>
      </c>
      <c r="J60" s="41">
        <f t="shared" si="9"/>
        <v>0.20572150207269435</v>
      </c>
      <c r="K60" s="51">
        <f t="shared" si="5"/>
        <v>0.18581802929993088</v>
      </c>
      <c r="L60">
        <v>24.684702930009124</v>
      </c>
      <c r="M60">
        <v>20.680662642330894</v>
      </c>
      <c r="N60" s="59">
        <f t="shared" si="6"/>
        <v>1211.3463954387323</v>
      </c>
      <c r="O60" s="61">
        <f t="shared" si="7"/>
        <v>-0.10851243506145991</v>
      </c>
      <c r="P60" s="15">
        <v>2000</v>
      </c>
      <c r="Q60" s="63">
        <v>30.145952000000001</v>
      </c>
      <c r="R60" s="62">
        <v>35.857850999999997</v>
      </c>
      <c r="S60" s="64">
        <f t="shared" si="21"/>
        <v>-5.7118989999999954</v>
      </c>
      <c r="T60" s="6">
        <f t="shared" si="22"/>
        <v>2.4886318326048738E-2</v>
      </c>
      <c r="U60" s="6">
        <f t="shared" si="23"/>
        <v>2.9601649152563664E-2</v>
      </c>
      <c r="V60" s="6">
        <f t="shared" si="13"/>
        <v>-4.715330826514927E-3</v>
      </c>
      <c r="W60" s="6">
        <f t="shared" si="24"/>
        <v>0.23060782039874309</v>
      </c>
      <c r="X60" s="6">
        <f t="shared" si="25"/>
        <v>0.21541967845249455</v>
      </c>
      <c r="Y60" s="67">
        <f t="shared" si="26"/>
        <v>0.4460274988512376</v>
      </c>
      <c r="Z60" s="79">
        <f t="shared" si="17"/>
        <v>1.990347277276347E-2</v>
      </c>
      <c r="AA60" s="6">
        <f t="shared" si="18"/>
        <v>1.518814194624854E-2</v>
      </c>
      <c r="AF60" s="73"/>
      <c r="CE60" s="6"/>
    </row>
    <row r="61" spans="2:87">
      <c r="B61" s="15">
        <v>2001</v>
      </c>
      <c r="C61" s="55">
        <v>266.10000000000002</v>
      </c>
      <c r="D61" s="55">
        <v>243.55</v>
      </c>
      <c r="E61" s="16">
        <f t="shared" ref="E61:F63" si="27">(C61-C60)/C60</f>
        <v>6.7817014446228063E-2</v>
      </c>
      <c r="F61" s="16">
        <f t="shared" si="27"/>
        <v>8.2011639788529073E-2</v>
      </c>
      <c r="G61" s="60">
        <v>11086.31</v>
      </c>
      <c r="H61" s="54">
        <v>8.2769999999999992</v>
      </c>
      <c r="I61" s="16">
        <f t="shared" si="8"/>
        <v>0.38050289501195622</v>
      </c>
      <c r="J61" s="41">
        <f t="shared" si="9"/>
        <v>0.19866932279541166</v>
      </c>
      <c r="K61" s="51">
        <f t="shared" si="5"/>
        <v>0.18183357221654453</v>
      </c>
      <c r="L61">
        <v>24.05749242435158</v>
      </c>
      <c r="M61">
        <v>19.973084345390966</v>
      </c>
      <c r="N61" s="59">
        <f t="shared" si="6"/>
        <v>1339.4116225685636</v>
      </c>
      <c r="O61" s="61">
        <f t="shared" si="7"/>
        <v>-0.1061520658497983</v>
      </c>
      <c r="P61" s="15">
        <v>2001</v>
      </c>
      <c r="Q61" s="63">
        <v>32.902539000000004</v>
      </c>
      <c r="R61" s="62">
        <v>39.031109999999998</v>
      </c>
      <c r="S61" s="64">
        <f t="shared" si="21"/>
        <v>-6.1285709999999938</v>
      </c>
      <c r="T61" s="6">
        <f t="shared" si="22"/>
        <v>2.4564919734609628E-2</v>
      </c>
      <c r="U61" s="6">
        <f t="shared" si="23"/>
        <v>2.9140489258373616E-2</v>
      </c>
      <c r="V61" s="6">
        <f t="shared" si="13"/>
        <v>-4.5755695237639886E-3</v>
      </c>
      <c r="W61" s="6">
        <f t="shared" si="24"/>
        <v>0.22323424253002128</v>
      </c>
      <c r="X61" s="6">
        <f t="shared" si="25"/>
        <v>0.21097406147491815</v>
      </c>
      <c r="Y61" s="67">
        <f t="shared" si="26"/>
        <v>0.43420830400493943</v>
      </c>
      <c r="Z61" s="79">
        <f t="shared" si="17"/>
        <v>1.6835750578867131E-2</v>
      </c>
      <c r="AA61" s="6">
        <f t="shared" si="18"/>
        <v>1.2260181055103125E-2</v>
      </c>
      <c r="AF61" s="73"/>
      <c r="CF61" s="6"/>
    </row>
    <row r="62" spans="2:87">
      <c r="B62" s="15">
        <v>2002</v>
      </c>
      <c r="C62" s="55">
        <v>325.56900000000002</v>
      </c>
      <c r="D62" s="55">
        <v>295.17</v>
      </c>
      <c r="E62" s="16">
        <f t="shared" si="27"/>
        <v>0.22348365276211946</v>
      </c>
      <c r="F62" s="16">
        <f t="shared" si="27"/>
        <v>0.21194826524327653</v>
      </c>
      <c r="G62" s="60">
        <v>12171.74</v>
      </c>
      <c r="H62" s="54">
        <v>8.2769999999999992</v>
      </c>
      <c r="I62" s="16">
        <f t="shared" si="8"/>
        <v>0.42211357644839598</v>
      </c>
      <c r="J62" s="41">
        <f t="shared" si="9"/>
        <v>0.22139271895390472</v>
      </c>
      <c r="K62" s="51">
        <f t="shared" si="5"/>
        <v>0.20072085749449134</v>
      </c>
      <c r="L62">
        <v>24.001676503040507</v>
      </c>
      <c r="M62">
        <v>22.27062362605577</v>
      </c>
      <c r="N62" s="59">
        <f t="shared" si="6"/>
        <v>1470.5497160807056</v>
      </c>
      <c r="O62" s="61">
        <f t="shared" si="7"/>
        <v>-0.13135173066529759</v>
      </c>
      <c r="P62" s="15">
        <v>2002</v>
      </c>
      <c r="Q62" s="63">
        <v>39.381247000000002</v>
      </c>
      <c r="R62" s="62">
        <v>46.080007999999999</v>
      </c>
      <c r="S62" s="64">
        <f t="shared" si="21"/>
        <v>-6.6987609999999975</v>
      </c>
      <c r="T62" s="6">
        <f t="shared" si="22"/>
        <v>2.6779949408958784E-2</v>
      </c>
      <c r="U62" s="6">
        <f t="shared" si="23"/>
        <v>3.1335226205620563E-2</v>
      </c>
      <c r="V62" s="6">
        <f t="shared" si="13"/>
        <v>-4.5552767966617735E-3</v>
      </c>
      <c r="W62" s="6">
        <f t="shared" si="24"/>
        <v>0.2481726683628635</v>
      </c>
      <c r="X62" s="6">
        <f t="shared" si="25"/>
        <v>0.23205608370011191</v>
      </c>
      <c r="Y62" s="67">
        <f t="shared" si="26"/>
        <v>0.48022875206297544</v>
      </c>
      <c r="Z62" s="79">
        <f t="shared" si="17"/>
        <v>2.0671861459413382E-2</v>
      </c>
      <c r="AA62" s="6">
        <f t="shared" si="18"/>
        <v>1.6116584662751593E-2</v>
      </c>
      <c r="AF62" s="73"/>
      <c r="CF62" s="6"/>
    </row>
    <row r="63" spans="2:87">
      <c r="B63" s="15">
        <v>2003</v>
      </c>
      <c r="C63" s="55">
        <v>438.23</v>
      </c>
      <c r="D63" s="55">
        <v>412.76</v>
      </c>
      <c r="E63" s="16">
        <f t="shared" si="27"/>
        <v>0.34604338865186796</v>
      </c>
      <c r="F63" s="16">
        <f t="shared" si="27"/>
        <v>0.39838059423383126</v>
      </c>
      <c r="G63" s="60">
        <v>13742.2</v>
      </c>
      <c r="H63" s="54">
        <v>8.2769999999999992</v>
      </c>
      <c r="I63" s="16">
        <f t="shared" si="8"/>
        <v>0.51255579383213745</v>
      </c>
      <c r="J63" s="41">
        <f t="shared" si="9"/>
        <v>0.26394825501011476</v>
      </c>
      <c r="K63" s="51">
        <f t="shared" si="5"/>
        <v>0.24860753882202266</v>
      </c>
      <c r="L63">
        <v>24.220730372913408</v>
      </c>
      <c r="M63">
        <v>26.571966673647491</v>
      </c>
      <c r="N63" s="59">
        <f t="shared" si="6"/>
        <v>1660.2875437960615</v>
      </c>
      <c r="O63" s="61">
        <f t="shared" si="7"/>
        <v>-0.17714117263601636</v>
      </c>
      <c r="P63" s="15">
        <v>2003</v>
      </c>
      <c r="Q63" s="63">
        <v>46.374842999999998</v>
      </c>
      <c r="R63" s="62">
        <v>54.852192000000002</v>
      </c>
      <c r="S63" s="64">
        <f t="shared" si="21"/>
        <v>-8.4773490000000038</v>
      </c>
      <c r="T63" s="6">
        <f t="shared" si="22"/>
        <v>2.793181408442607E-2</v>
      </c>
      <c r="U63" s="6">
        <f t="shared" si="23"/>
        <v>3.3037766382675263E-2</v>
      </c>
      <c r="V63" s="6">
        <f t="shared" si="13"/>
        <v>-5.1059522982491905E-3</v>
      </c>
      <c r="W63" s="6">
        <f t="shared" si="24"/>
        <v>0.29188006909454084</v>
      </c>
      <c r="X63" s="6">
        <f t="shared" si="25"/>
        <v>0.28164530520469794</v>
      </c>
      <c r="Y63" s="67">
        <f t="shared" si="26"/>
        <v>0.57352537429923878</v>
      </c>
      <c r="Z63" s="79">
        <f t="shared" si="17"/>
        <v>1.5340716188092102E-2</v>
      </c>
      <c r="AA63" s="6">
        <f t="shared" si="18"/>
        <v>1.0234763889842902E-2</v>
      </c>
      <c r="AF63" s="73"/>
      <c r="CF63" s="6"/>
    </row>
    <row r="64" spans="2:87">
      <c r="B64" s="15">
        <v>2004</v>
      </c>
      <c r="C64" s="55">
        <v>593.32000000000005</v>
      </c>
      <c r="D64" s="55">
        <v>561.23</v>
      </c>
      <c r="E64" s="16">
        <f t="shared" ref="E64:F74" si="28">(C64-C63)/C63</f>
        <v>0.35390091960842485</v>
      </c>
      <c r="F64" s="16">
        <f t="shared" si="28"/>
        <v>0.35970055237910659</v>
      </c>
      <c r="G64" s="60">
        <v>16184.02</v>
      </c>
      <c r="H64" s="54">
        <v>8.2767999999999997</v>
      </c>
      <c r="I64" s="16">
        <f t="shared" si="8"/>
        <v>0.59045771322576224</v>
      </c>
      <c r="J64" s="41">
        <f t="shared" si="9"/>
        <v>0.30343455927513685</v>
      </c>
      <c r="K64" s="51">
        <f t="shared" si="5"/>
        <v>0.28702315395062533</v>
      </c>
      <c r="L64">
        <v>25.715337361428656</v>
      </c>
      <c r="M64">
        <v>30.55314271776518</v>
      </c>
      <c r="N64" s="59">
        <f t="shared" si="6"/>
        <v>1955.3474772859076</v>
      </c>
      <c r="O64" s="61">
        <f t="shared" si="7"/>
        <v>-0.20968679025149584</v>
      </c>
      <c r="P64" s="15">
        <v>2004</v>
      </c>
      <c r="Q64" s="63">
        <v>62.055568000000008</v>
      </c>
      <c r="R64" s="62">
        <v>71.601711999999992</v>
      </c>
      <c r="S64" s="64">
        <f t="shared" si="21"/>
        <v>-9.546143999999984</v>
      </c>
      <c r="T64" s="6">
        <f t="shared" si="22"/>
        <v>3.1736337771604332E-2</v>
      </c>
      <c r="U64" s="6">
        <f t="shared" si="23"/>
        <v>3.6618408150854972E-2</v>
      </c>
      <c r="V64" s="6">
        <f t="shared" si="13"/>
        <v>-4.8820703792506349E-3</v>
      </c>
      <c r="W64" s="6">
        <f t="shared" si="24"/>
        <v>0.33517089704674119</v>
      </c>
      <c r="X64" s="6">
        <f t="shared" si="25"/>
        <v>0.32364156210148032</v>
      </c>
      <c r="Y64" s="67">
        <f t="shared" si="26"/>
        <v>0.65881245914822151</v>
      </c>
      <c r="Z64" s="79">
        <f t="shared" si="17"/>
        <v>1.6411405324511519E-2</v>
      </c>
      <c r="AA64" s="6">
        <f t="shared" si="18"/>
        <v>1.1529334945260872E-2</v>
      </c>
      <c r="AF64" s="73"/>
      <c r="CF64" s="6"/>
    </row>
    <row r="65" spans="1:87">
      <c r="B65" s="15">
        <v>2005</v>
      </c>
      <c r="C65" s="55">
        <v>761.95</v>
      </c>
      <c r="D65" s="55">
        <v>659.95</v>
      </c>
      <c r="E65" s="16">
        <f t="shared" si="28"/>
        <v>0.28421425200566303</v>
      </c>
      <c r="F65" s="16">
        <f t="shared" si="28"/>
        <v>0.17589936389715452</v>
      </c>
      <c r="G65" s="60">
        <v>18731.89</v>
      </c>
      <c r="H65" s="54">
        <v>8.1917000000000009</v>
      </c>
      <c r="I65" s="16">
        <f t="shared" si="8"/>
        <v>0.62181542972972836</v>
      </c>
      <c r="J65" s="41">
        <f t="shared" si="9"/>
        <v>0.33321068055599307</v>
      </c>
      <c r="K65" s="51">
        <f t="shared" si="5"/>
        <v>0.2886047491737353</v>
      </c>
      <c r="L65">
        <v>26.751655807211641</v>
      </c>
      <c r="M65">
        <v>33.700653807132817</v>
      </c>
      <c r="N65" s="59">
        <f t="shared" si="6"/>
        <v>2286.6914071560236</v>
      </c>
      <c r="O65" s="61">
        <f t="shared" si="7"/>
        <v>-0.37958575153351148</v>
      </c>
      <c r="P65" s="15">
        <v>2005</v>
      </c>
      <c r="Q65" s="63">
        <v>73.909436999999997</v>
      </c>
      <c r="R65" s="62">
        <v>83.172653999999994</v>
      </c>
      <c r="S65" s="64">
        <f t="shared" si="21"/>
        <v>-9.2632169999999974</v>
      </c>
      <c r="T65" s="6">
        <f t="shared" si="22"/>
        <v>3.2321561522777466E-2</v>
      </c>
      <c r="U65" s="6">
        <f t="shared" si="23"/>
        <v>3.6372487227492797E-2</v>
      </c>
      <c r="V65" s="6">
        <f t="shared" si="13"/>
        <v>-4.0509257047153273E-3</v>
      </c>
      <c r="W65" s="6">
        <f t="shared" si="24"/>
        <v>0.36553224207877055</v>
      </c>
      <c r="X65" s="6">
        <f t="shared" si="25"/>
        <v>0.32497723640122811</v>
      </c>
      <c r="Y65" s="67">
        <f t="shared" si="26"/>
        <v>0.69050947847999866</v>
      </c>
      <c r="Z65" s="79">
        <f t="shared" si="17"/>
        <v>4.4605931382257769E-2</v>
      </c>
      <c r="AA65" s="6">
        <f t="shared" si="18"/>
        <v>4.0555005677542444E-2</v>
      </c>
      <c r="AF65" s="73"/>
      <c r="CE65" s="6"/>
    </row>
    <row r="66" spans="1:87" ht="18">
      <c r="B66" s="17">
        <v>2006</v>
      </c>
      <c r="C66" s="85">
        <v>968.98</v>
      </c>
      <c r="D66" s="85">
        <v>791.46</v>
      </c>
      <c r="E66" s="16">
        <f t="shared" si="28"/>
        <v>0.27171074217468333</v>
      </c>
      <c r="F66" s="16">
        <f t="shared" si="28"/>
        <v>0.19927267217213424</v>
      </c>
      <c r="G66" s="60">
        <v>21943.85</v>
      </c>
      <c r="H66" s="54">
        <v>7.9718</v>
      </c>
      <c r="I66" s="16">
        <f>(C66+D66)*H66/G66</f>
        <v>0.63953570553936534</v>
      </c>
      <c r="J66" s="92">
        <f t="shared" si="9"/>
        <v>0.35201273997042454</v>
      </c>
      <c r="K66" s="51">
        <f t="shared" si="5"/>
        <v>0.28752296556894075</v>
      </c>
      <c r="L66">
        <v>28.153151404183358</v>
      </c>
      <c r="M66">
        <v>35.651572247292293</v>
      </c>
      <c r="N66" s="59">
        <f t="shared" si="6"/>
        <v>2752.684462731127</v>
      </c>
      <c r="O66" s="61">
        <f t="shared" si="7"/>
        <v>-0.45029825024983694</v>
      </c>
      <c r="P66" s="17">
        <v>2006</v>
      </c>
      <c r="Q66" s="63">
        <v>91.421000000000006</v>
      </c>
      <c r="R66" s="62">
        <v>100.327</v>
      </c>
      <c r="S66" s="64">
        <f t="shared" si="21"/>
        <v>-8.9059999999999917</v>
      </c>
      <c r="T66" s="6">
        <f t="shared" si="22"/>
        <v>3.3211579909632999E-2</v>
      </c>
      <c r="U66" s="6">
        <f t="shared" si="23"/>
        <v>3.6446967081893107E-2</v>
      </c>
      <c r="V66" s="6">
        <f t="shared" si="13"/>
        <v>-3.2353871722601065E-3</v>
      </c>
      <c r="W66" s="6">
        <f t="shared" si="24"/>
        <v>0.38522431988005756</v>
      </c>
      <c r="X66" s="6">
        <f t="shared" si="25"/>
        <v>0.32396993265083385</v>
      </c>
      <c r="Y66" s="67">
        <f t="shared" si="26"/>
        <v>0.70919425253089141</v>
      </c>
      <c r="Z66" s="79">
        <f t="shared" si="17"/>
        <v>6.448977440148379E-2</v>
      </c>
      <c r="AA66" s="6">
        <f t="shared" si="18"/>
        <v>6.1254387229223717E-2</v>
      </c>
      <c r="AF66" s="73"/>
      <c r="CE66" s="6"/>
    </row>
    <row r="67" spans="1:87">
      <c r="B67" s="17">
        <v>2007</v>
      </c>
      <c r="C67" s="85">
        <v>1220.46</v>
      </c>
      <c r="D67" s="85">
        <v>956.12</v>
      </c>
      <c r="E67" s="16">
        <f>(C67-C66)/C66</f>
        <v>0.25953064046729551</v>
      </c>
      <c r="F67" s="16">
        <f>(D67-D66)/D66</f>
        <v>0.20804588987440928</v>
      </c>
      <c r="G67" s="60">
        <v>27009.23</v>
      </c>
      <c r="H67" s="54">
        <v>7.6040000000000001</v>
      </c>
      <c r="I67" s="16">
        <f t="shared" si="8"/>
        <v>0.61277993930223107</v>
      </c>
      <c r="J67" s="52">
        <f t="shared" si="9"/>
        <v>0.3436002374003258</v>
      </c>
      <c r="K67" s="53">
        <f t="shared" si="5"/>
        <v>0.26917970190190538</v>
      </c>
      <c r="L67">
        <v>28.697426350116128</v>
      </c>
      <c r="M67">
        <v>34.93291903496538</v>
      </c>
      <c r="N67" s="59">
        <f t="shared" si="6"/>
        <v>3551.9765912677535</v>
      </c>
      <c r="O67" s="61">
        <f t="shared" si="7"/>
        <v>-0.572895294932799</v>
      </c>
      <c r="P67" s="17">
        <v>2007</v>
      </c>
      <c r="Q67" s="63">
        <v>121.65399399999998</v>
      </c>
      <c r="R67" s="62">
        <v>129.255</v>
      </c>
      <c r="S67" s="64">
        <f t="shared" si="21"/>
        <v>-7.6010060000000124</v>
      </c>
      <c r="T67" s="6">
        <f t="shared" si="22"/>
        <v>3.424966096315963E-2</v>
      </c>
      <c r="U67" s="6">
        <f t="shared" si="23"/>
        <v>3.6389597926338516E-2</v>
      </c>
      <c r="V67" s="6">
        <f t="shared" si="13"/>
        <v>-2.1399369631788872E-3</v>
      </c>
      <c r="W67" s="6">
        <f t="shared" si="24"/>
        <v>0.37784989836348543</v>
      </c>
      <c r="X67" s="6">
        <f t="shared" si="25"/>
        <v>0.30556929982824388</v>
      </c>
      <c r="Y67" s="67">
        <f t="shared" si="26"/>
        <v>0.68341919819172925</v>
      </c>
      <c r="Z67" s="79">
        <f t="shared" si="17"/>
        <v>7.4420535498420426E-2</v>
      </c>
      <c r="AA67" s="6">
        <f t="shared" si="18"/>
        <v>7.2280598535241547E-2</v>
      </c>
      <c r="AF67" s="73"/>
    </row>
    <row r="68" spans="1:87">
      <c r="B68" s="17">
        <v>2008</v>
      </c>
      <c r="C68" s="85">
        <v>1430.69</v>
      </c>
      <c r="D68" s="85">
        <v>1132.57</v>
      </c>
      <c r="E68" s="16">
        <f t="shared" si="28"/>
        <v>0.17225472362879571</v>
      </c>
      <c r="F68" s="16">
        <f t="shared" ref="F68:F74" si="29">(D68-D67)/D67</f>
        <v>0.18454796469062454</v>
      </c>
      <c r="G68" s="60">
        <v>31924.46</v>
      </c>
      <c r="H68" s="54">
        <v>6.9451000000000001</v>
      </c>
      <c r="I68" s="16">
        <f t="shared" si="8"/>
        <v>0.55763189184719186</v>
      </c>
      <c r="J68" s="52">
        <f t="shared" si="9"/>
        <v>0.31124363948520978</v>
      </c>
      <c r="K68" s="53">
        <f t="shared" si="5"/>
        <v>0.246388252361982</v>
      </c>
      <c r="L68">
        <v>29.494373691707754</v>
      </c>
      <c r="M68">
        <v>31.695154728451342</v>
      </c>
      <c r="N68" s="59">
        <f t="shared" si="6"/>
        <v>4596.6883126232879</v>
      </c>
      <c r="O68" s="61">
        <f t="shared" si="7"/>
        <v>-0.5707907799303662</v>
      </c>
      <c r="P68" s="17">
        <v>2008</v>
      </c>
      <c r="Q68" s="63">
        <v>146.446</v>
      </c>
      <c r="R68" s="62">
        <v>158.00399999999999</v>
      </c>
      <c r="S68" s="64">
        <f t="shared" si="21"/>
        <v>-11.557999999999993</v>
      </c>
      <c r="T68" s="6">
        <f t="shared" si="22"/>
        <v>3.1859023288099468E-2</v>
      </c>
      <c r="U68" s="6">
        <f t="shared" si="23"/>
        <v>3.4373442194480346E-2</v>
      </c>
      <c r="V68" s="6">
        <f t="shared" si="13"/>
        <v>-2.5144189063808736E-3</v>
      </c>
      <c r="W68" s="6">
        <f t="shared" si="24"/>
        <v>0.34310266277330925</v>
      </c>
      <c r="X68" s="6">
        <f t="shared" si="25"/>
        <v>0.28076169455646233</v>
      </c>
      <c r="Y68" s="67">
        <f t="shared" si="26"/>
        <v>0.62386435732977152</v>
      </c>
      <c r="Z68" s="79">
        <f t="shared" si="17"/>
        <v>6.4855387123227776E-2</v>
      </c>
      <c r="AA68" s="6">
        <f t="shared" si="18"/>
        <v>6.2340968216846926E-2</v>
      </c>
      <c r="AF68" s="73"/>
    </row>
    <row r="69" spans="1:87">
      <c r="B69" s="17">
        <v>2009</v>
      </c>
      <c r="C69" s="85">
        <v>1201.6099999999999</v>
      </c>
      <c r="D69" s="85">
        <v>1005.92</v>
      </c>
      <c r="E69" s="16">
        <f t="shared" si="28"/>
        <v>-0.16011854419895305</v>
      </c>
      <c r="F69" s="16">
        <f t="shared" si="29"/>
        <v>-0.11182531764041073</v>
      </c>
      <c r="G69" s="60">
        <v>34851.769999999997</v>
      </c>
      <c r="H69" s="54">
        <v>6.8310000000000004</v>
      </c>
      <c r="I69" s="16">
        <f t="shared" ref="I69:I79" si="30">(C69+D69)*H69/G69</f>
        <v>0.43267924211596714</v>
      </c>
      <c r="J69" s="52">
        <f t="shared" si="9"/>
        <v>0.23551739007803621</v>
      </c>
      <c r="K69" s="53">
        <f t="shared" si="5"/>
        <v>0.19716185203793093</v>
      </c>
      <c r="L69">
        <v>25.633582258225339</v>
      </c>
      <c r="M69">
        <v>23.733438589679345</v>
      </c>
      <c r="N69" s="59">
        <f t="shared" si="6"/>
        <v>5102.0011711316056</v>
      </c>
      <c r="O69" s="61">
        <f t="shared" si="7"/>
        <v>-0.18169958187572277</v>
      </c>
      <c r="P69" s="17">
        <v>2009</v>
      </c>
      <c r="Q69" s="63">
        <v>128.5998923809</v>
      </c>
      <c r="R69" s="62">
        <v>158.10726181482141</v>
      </c>
      <c r="S69" s="64">
        <f t="shared" si="21"/>
        <v>-29.507369433921411</v>
      </c>
      <c r="T69" s="6">
        <f t="shared" si="22"/>
        <v>2.5205774767075764E-2</v>
      </c>
      <c r="U69" s="6">
        <f t="shared" si="23"/>
        <v>3.0989264116486628E-2</v>
      </c>
      <c r="V69" s="6">
        <f t="shared" si="13"/>
        <v>-5.7834893494108676E-3</v>
      </c>
      <c r="W69" s="6">
        <f t="shared" si="24"/>
        <v>0.26072316484511199</v>
      </c>
      <c r="X69" s="6">
        <f t="shared" si="25"/>
        <v>0.22815111615441758</v>
      </c>
      <c r="Y69" s="67">
        <f t="shared" si="26"/>
        <v>0.48887428099952956</v>
      </c>
      <c r="Z69" s="79">
        <f t="shared" si="17"/>
        <v>3.8355538040105275E-2</v>
      </c>
      <c r="AA69" s="6">
        <f t="shared" si="18"/>
        <v>3.2572048690694411E-2</v>
      </c>
      <c r="AF69" s="73"/>
    </row>
    <row r="70" spans="1:87">
      <c r="B70" s="17">
        <v>2010</v>
      </c>
      <c r="C70" s="85">
        <v>1577.75</v>
      </c>
      <c r="D70" s="85">
        <v>1396.24</v>
      </c>
      <c r="E70" s="16">
        <f>(C70-C69)/C69</f>
        <v>0.31303001805910413</v>
      </c>
      <c r="F70" s="16">
        <f t="shared" si="29"/>
        <v>0.38802290440591702</v>
      </c>
      <c r="G70" s="60">
        <v>41211.93</v>
      </c>
      <c r="H70" s="54">
        <v>6.7694999999999999</v>
      </c>
      <c r="I70" s="16">
        <f t="shared" si="30"/>
        <v>0.48850964526533935</v>
      </c>
      <c r="J70" s="52">
        <f t="shared" si="9"/>
        <v>0.25916230142582503</v>
      </c>
      <c r="K70" s="53">
        <f t="shared" si="5"/>
        <v>0.22934734383951444</v>
      </c>
      <c r="L70">
        <v>28.03137415956639</v>
      </c>
      <c r="M70">
        <v>26.173161561543935</v>
      </c>
      <c r="N70" s="59">
        <f t="shared" si="6"/>
        <v>6087.8838909816086</v>
      </c>
      <c r="O70" s="61">
        <f t="shared" si="7"/>
        <v>-0.25693141896143246</v>
      </c>
      <c r="P70" s="17">
        <v>2010</v>
      </c>
      <c r="Q70" s="63">
        <v>170.25</v>
      </c>
      <c r="R70" s="62">
        <v>192.17</v>
      </c>
      <c r="S70" s="64">
        <f t="shared" si="21"/>
        <v>-21.919999999999987</v>
      </c>
      <c r="T70" s="6">
        <f t="shared" si="22"/>
        <v>2.7965382232766092E-2</v>
      </c>
      <c r="U70" s="6">
        <f t="shared" si="23"/>
        <v>3.1565976526699908E-2</v>
      </c>
      <c r="V70" s="6">
        <f t="shared" ref="V70:V79" si="31">S70*H70/G70</f>
        <v>-3.6005942939338173E-3</v>
      </c>
      <c r="W70" s="6">
        <f t="shared" si="24"/>
        <v>0.28712768365859109</v>
      </c>
      <c r="X70" s="6">
        <f t="shared" si="25"/>
        <v>0.26091332036621434</v>
      </c>
      <c r="Y70" s="67">
        <f t="shared" si="26"/>
        <v>0.54804100402480538</v>
      </c>
      <c r="Z70" s="79">
        <f t="shared" si="17"/>
        <v>2.9814957586310586E-2</v>
      </c>
      <c r="AA70" s="6">
        <f t="shared" si="18"/>
        <v>2.6214363292376752E-2</v>
      </c>
      <c r="AF70" s="73"/>
    </row>
    <row r="71" spans="1:87">
      <c r="B71" s="17">
        <v>2011</v>
      </c>
      <c r="C71" s="85">
        <v>1898.38</v>
      </c>
      <c r="D71" s="85">
        <v>1743.48</v>
      </c>
      <c r="E71" s="16">
        <f t="shared" si="28"/>
        <v>0.20321977499603874</v>
      </c>
      <c r="F71" s="16">
        <f t="shared" si="29"/>
        <v>0.24869649916919728</v>
      </c>
      <c r="G71" s="60">
        <v>48794.02</v>
      </c>
      <c r="H71" s="54">
        <v>6.4588000000000001</v>
      </c>
      <c r="I71" s="16">
        <f t="shared" si="30"/>
        <v>0.48206819950477547</v>
      </c>
      <c r="J71" s="52">
        <f t="shared" si="9"/>
        <v>0.25128605398776327</v>
      </c>
      <c r="K71" s="53">
        <f t="shared" si="5"/>
        <v>0.23078214551701215</v>
      </c>
      <c r="L71">
        <v>29.737592268261551</v>
      </c>
      <c r="M71">
        <v>25.456437404918375</v>
      </c>
      <c r="N71" s="59">
        <f t="shared" si="6"/>
        <v>7554.6572118659806</v>
      </c>
      <c r="O71" s="61">
        <f t="shared" si="7"/>
        <v>-0.32783200614204944</v>
      </c>
      <c r="P71" s="17">
        <v>2011</v>
      </c>
      <c r="Q71" s="63">
        <v>182.09</v>
      </c>
      <c r="R71" s="62">
        <v>237</v>
      </c>
      <c r="S71" s="64">
        <f t="shared" si="21"/>
        <v>-54.91</v>
      </c>
      <c r="T71" s="6">
        <f t="shared" si="22"/>
        <v>2.4103012869199959E-2</v>
      </c>
      <c r="U71" s="6">
        <f t="shared" si="23"/>
        <v>3.1371377066288043E-2</v>
      </c>
      <c r="V71" s="6">
        <f t="shared" si="31"/>
        <v>-7.2683641970880857E-3</v>
      </c>
      <c r="W71" s="6">
        <f t="shared" si="24"/>
        <v>0.27538906685696324</v>
      </c>
      <c r="X71" s="6">
        <f t="shared" si="25"/>
        <v>0.26215352258330021</v>
      </c>
      <c r="Y71" s="67">
        <f t="shared" si="26"/>
        <v>0.53754258944026345</v>
      </c>
      <c r="Z71" s="79">
        <f t="shared" si="17"/>
        <v>2.050390847075112E-2</v>
      </c>
      <c r="AA71" s="6">
        <f t="shared" si="18"/>
        <v>1.3235544273663025E-2</v>
      </c>
      <c r="AF71" s="73"/>
    </row>
    <row r="72" spans="1:87">
      <c r="B72" s="17">
        <v>2012</v>
      </c>
      <c r="C72" s="85">
        <v>2048.9</v>
      </c>
      <c r="D72" s="85">
        <v>1817.8</v>
      </c>
      <c r="E72" s="16">
        <f t="shared" si="28"/>
        <v>7.9288656644085992E-2</v>
      </c>
      <c r="F72" s="16">
        <f t="shared" si="29"/>
        <v>4.2627388900360164E-2</v>
      </c>
      <c r="G72" s="60">
        <v>53858</v>
      </c>
      <c r="H72" s="54">
        <v>6.3125</v>
      </c>
      <c r="I72" s="16">
        <f t="shared" si="30"/>
        <v>0.45320182238478957</v>
      </c>
      <c r="J72" s="52">
        <f t="shared" si="9"/>
        <v>0.24014410579672474</v>
      </c>
      <c r="K72" s="53">
        <f t="shared" si="5"/>
        <v>0.21305771658806491</v>
      </c>
      <c r="L72">
        <v>29.933160716522117</v>
      </c>
      <c r="M72">
        <v>24.218998354088786</v>
      </c>
      <c r="N72" s="59">
        <f t="shared" si="6"/>
        <v>8531.9603960396034</v>
      </c>
      <c r="O72" s="61">
        <f t="shared" si="7"/>
        <v>-0.20458777441631071</v>
      </c>
      <c r="P72" s="17">
        <v>2012</v>
      </c>
      <c r="Q72" s="63">
        <v>190.44</v>
      </c>
      <c r="R72" s="62">
        <v>280.14</v>
      </c>
      <c r="S72" s="64">
        <f t="shared" si="21"/>
        <v>-89.699999999999989</v>
      </c>
      <c r="T72" s="6">
        <f t="shared" si="22"/>
        <v>2.2320778714397117E-2</v>
      </c>
      <c r="U72" s="6">
        <f t="shared" si="23"/>
        <v>3.2834188978424744E-2</v>
      </c>
      <c r="V72" s="6">
        <f t="shared" si="31"/>
        <v>-1.0513410264027627E-2</v>
      </c>
      <c r="W72" s="6">
        <f t="shared" si="24"/>
        <v>0.26246488451112188</v>
      </c>
      <c r="X72" s="6">
        <f t="shared" si="25"/>
        <v>0.24589190556648965</v>
      </c>
      <c r="Y72" s="67">
        <f t="shared" si="26"/>
        <v>0.50835679007761159</v>
      </c>
      <c r="Z72" s="79">
        <f t="shared" si="17"/>
        <v>2.7086389208659828E-2</v>
      </c>
      <c r="AA72" s="6">
        <f t="shared" si="18"/>
        <v>1.6572978944632222E-2</v>
      </c>
      <c r="AF72" s="73"/>
    </row>
    <row r="73" spans="1:87" ht="15.6">
      <c r="B73" s="17">
        <v>2013</v>
      </c>
      <c r="C73" s="85">
        <v>2209.6</v>
      </c>
      <c r="D73" s="85">
        <v>1949.99</v>
      </c>
      <c r="E73" s="16">
        <f t="shared" si="28"/>
        <v>7.8432329542681353E-2</v>
      </c>
      <c r="F73" s="16">
        <f t="shared" si="29"/>
        <v>7.2719771151941934E-2</v>
      </c>
      <c r="G73" s="60">
        <v>59296.32</v>
      </c>
      <c r="H73" s="54">
        <v>6.1932</v>
      </c>
      <c r="I73" s="16">
        <f t="shared" si="30"/>
        <v>0.43444808696391279</v>
      </c>
      <c r="J73" s="52">
        <f t="shared" si="9"/>
        <v>0.23078151763886864</v>
      </c>
      <c r="K73" s="53">
        <f t="shared" si="5"/>
        <v>0.20366656932504409</v>
      </c>
      <c r="L73">
        <v>29.786014894229883</v>
      </c>
      <c r="M73">
        <v>23.320928607134586</v>
      </c>
      <c r="N73" s="59">
        <f t="shared" si="6"/>
        <v>9574.423561325324</v>
      </c>
      <c r="O73" s="61">
        <f t="shared" si="7"/>
        <v>-0.24277684324772153</v>
      </c>
      <c r="P73" s="17">
        <v>2013</v>
      </c>
      <c r="Q73" s="63">
        <v>210.59</v>
      </c>
      <c r="R73" s="62">
        <v>329.05</v>
      </c>
      <c r="S73" s="71">
        <f t="shared" si="21"/>
        <v>-118.46000000000001</v>
      </c>
      <c r="T73" s="6">
        <f t="shared" si="22"/>
        <v>2.1995057838327909E-2</v>
      </c>
      <c r="U73" s="6">
        <f t="shared" si="23"/>
        <v>3.4367604262794046E-2</v>
      </c>
      <c r="V73" s="6">
        <f t="shared" si="31"/>
        <v>-1.2372546424466139E-2</v>
      </c>
      <c r="W73" s="6">
        <f t="shared" si="24"/>
        <v>0.25277657547719656</v>
      </c>
      <c r="X73" s="6">
        <f t="shared" si="25"/>
        <v>0.23803417358783813</v>
      </c>
      <c r="Y73" s="67">
        <f t="shared" si="26"/>
        <v>0.49081074906503469</v>
      </c>
      <c r="Z73" s="79">
        <f t="shared" si="17"/>
        <v>2.711494831382455E-2</v>
      </c>
      <c r="AA73" s="6">
        <f t="shared" si="18"/>
        <v>1.4742401889358436E-2</v>
      </c>
      <c r="AF73" s="73"/>
      <c r="AG73" s="73"/>
      <c r="BH73" s="4"/>
      <c r="BI73" s="4"/>
      <c r="BK73" s="4"/>
      <c r="BM73" s="4"/>
      <c r="BO73" s="4"/>
      <c r="BQ73" s="4"/>
      <c r="BS73" s="4"/>
      <c r="BU73" s="4"/>
      <c r="CA73" s="4"/>
      <c r="CB73" s="4"/>
    </row>
    <row r="74" spans="1:87" ht="15.6">
      <c r="B74" s="17">
        <v>2014</v>
      </c>
      <c r="C74" s="85">
        <v>2342.29</v>
      </c>
      <c r="D74" s="85">
        <v>1959.24</v>
      </c>
      <c r="E74" s="16">
        <f t="shared" si="28"/>
        <v>6.0051593048515595E-2</v>
      </c>
      <c r="F74" s="16">
        <f t="shared" si="29"/>
        <v>4.7436140698157428E-3</v>
      </c>
      <c r="G74" s="60">
        <v>64128.06</v>
      </c>
      <c r="H74" s="54">
        <v>6.1428000000000003</v>
      </c>
      <c r="I74" s="16">
        <f t="shared" si="30"/>
        <v>0.41204175651033259</v>
      </c>
      <c r="J74" s="52">
        <f>C74*H74/G74</f>
        <v>0.22436697776293249</v>
      </c>
      <c r="K74" s="53">
        <f>D74*H74/G74</f>
        <v>0.18767477874740013</v>
      </c>
      <c r="L74" t="s">
        <v>32</v>
      </c>
      <c r="M74">
        <v>22.611168673129189</v>
      </c>
      <c r="N74" s="59">
        <f t="shared" si="6"/>
        <v>10439.548739988279</v>
      </c>
      <c r="O74" s="61">
        <f t="shared" si="7"/>
        <v>-0.17447089683593831</v>
      </c>
      <c r="P74" s="17">
        <v>2014</v>
      </c>
      <c r="Q74" s="65">
        <v>219.14</v>
      </c>
      <c r="R74" s="65">
        <v>432.88</v>
      </c>
      <c r="S74" s="71">
        <f>Q74-R74</f>
        <v>-213.74</v>
      </c>
      <c r="T74" s="6">
        <f>Q74*H74/G74</f>
        <v>2.0991328788053154E-2</v>
      </c>
      <c r="U74" s="6">
        <f>R74*H74/G74</f>
        <v>4.1465393838516246E-2</v>
      </c>
      <c r="V74" s="6">
        <f t="shared" si="31"/>
        <v>-2.0474065050463092E-2</v>
      </c>
      <c r="W74" s="6">
        <f t="shared" ref="W74:X76" si="32">J74+T74</f>
        <v>0.24535830655098564</v>
      </c>
      <c r="X74" s="6">
        <f t="shared" si="32"/>
        <v>0.22914017258591637</v>
      </c>
      <c r="Y74" s="67">
        <f>W74+X74</f>
        <v>0.47449847913690202</v>
      </c>
      <c r="Z74" s="79">
        <f>J74-K74</f>
        <v>3.6692199015532362E-2</v>
      </c>
      <c r="AA74" s="6">
        <f>W74-X74</f>
        <v>1.621813396506927E-2</v>
      </c>
      <c r="AF74" s="73"/>
      <c r="AG74" s="73"/>
      <c r="CA74" s="4"/>
      <c r="CB74" s="4"/>
      <c r="CC74" s="4"/>
      <c r="CD74" s="4"/>
      <c r="CE74" s="4"/>
      <c r="CF74" s="4"/>
      <c r="CG74" s="4"/>
      <c r="CH74" s="4"/>
      <c r="CI74" s="4"/>
    </row>
    <row r="75" spans="1:87" ht="15.6">
      <c r="B75" s="17">
        <v>2015</v>
      </c>
      <c r="C75" s="85">
        <v>2273.4699999999998</v>
      </c>
      <c r="D75" s="85">
        <v>1679.56</v>
      </c>
      <c r="E75" s="16">
        <f t="shared" ref="E75:F77" si="33">(C75-C74)/C74</f>
        <v>-2.9381502717426178E-2</v>
      </c>
      <c r="F75" s="16">
        <f t="shared" si="33"/>
        <v>-0.14274922929299119</v>
      </c>
      <c r="G75" s="60">
        <v>68599.289999999994</v>
      </c>
      <c r="H75" s="54">
        <v>6.2283999999999997</v>
      </c>
      <c r="I75" s="16">
        <f t="shared" si="30"/>
        <v>0.35891117899325198</v>
      </c>
      <c r="J75" s="52">
        <f>C75*H75/G75</f>
        <v>0.20641730472720635</v>
      </c>
      <c r="K75" s="53">
        <f>D75*H75/G75</f>
        <v>0.1524938742660456</v>
      </c>
      <c r="L75"/>
      <c r="M75"/>
      <c r="N75" s="59">
        <f t="shared" si="6"/>
        <v>11013.950613319632</v>
      </c>
      <c r="O75" s="61"/>
      <c r="P75" s="72">
        <v>2015</v>
      </c>
      <c r="Q75" s="65">
        <v>218.62</v>
      </c>
      <c r="R75" s="65">
        <v>435.54</v>
      </c>
      <c r="S75" s="71">
        <f>Q75-R75</f>
        <v>-216.92000000000002</v>
      </c>
      <c r="T75" s="6">
        <f>Q75*H75/G75</f>
        <v>1.9849371735480063E-2</v>
      </c>
      <c r="U75" s="6">
        <f>R75*H75/G75</f>
        <v>3.9544393768506943E-2</v>
      </c>
      <c r="V75" s="6">
        <f t="shared" si="31"/>
        <v>-1.9695022033026876E-2</v>
      </c>
      <c r="W75" s="6">
        <f t="shared" si="32"/>
        <v>0.22626667646268642</v>
      </c>
      <c r="X75" s="6">
        <f t="shared" si="32"/>
        <v>0.19203826803455254</v>
      </c>
      <c r="Y75" s="6">
        <f>W75+X75</f>
        <v>0.41830494449723898</v>
      </c>
      <c r="Z75" s="6">
        <f>J75-K75</f>
        <v>5.3923430461160743E-2</v>
      </c>
      <c r="AA75" s="6">
        <f>W75-X75</f>
        <v>3.4228408428133877E-2</v>
      </c>
      <c r="AB75" s="6"/>
      <c r="AF75" s="73"/>
      <c r="AG75" s="73"/>
      <c r="CA75" s="4"/>
      <c r="CB75" s="4"/>
      <c r="CC75" s="4"/>
      <c r="CD75" s="4"/>
      <c r="CE75" s="4"/>
      <c r="CF75" s="4"/>
      <c r="CG75" s="4"/>
      <c r="CH75" s="4"/>
      <c r="CI75" s="4"/>
    </row>
    <row r="76" spans="1:87">
      <c r="B76" s="21">
        <v>2016</v>
      </c>
      <c r="C76" s="85">
        <v>2097.63</v>
      </c>
      <c r="D76" s="85">
        <v>1587.93</v>
      </c>
      <c r="E76" s="16">
        <f t="shared" si="33"/>
        <v>-7.734432387495753E-2</v>
      </c>
      <c r="F76" s="16">
        <f t="shared" si="33"/>
        <v>-5.4555955131105699E-2</v>
      </c>
      <c r="G76" s="60">
        <v>74006.080000000002</v>
      </c>
      <c r="H76" s="32">
        <v>6.6422999999999996</v>
      </c>
      <c r="I76" s="16">
        <f t="shared" si="30"/>
        <v>0.33079167533262133</v>
      </c>
      <c r="J76" s="52">
        <f>C76*H76/G76</f>
        <v>0.18826950095181369</v>
      </c>
      <c r="K76" s="53">
        <f>D76*H76/G76</f>
        <v>0.14252217438080761</v>
      </c>
      <c r="N76" s="59">
        <f t="shared" si="6"/>
        <v>11141.634674736162</v>
      </c>
      <c r="P76" s="3">
        <v>2016</v>
      </c>
      <c r="Q76" s="65">
        <v>209.53</v>
      </c>
      <c r="R76" s="65">
        <v>452.1</v>
      </c>
      <c r="S76" s="71">
        <f>Q76-R76</f>
        <v>-242.57000000000002</v>
      </c>
      <c r="T76" s="6">
        <f>Q76*H76/G76</f>
        <v>1.8806037544482831E-2</v>
      </c>
      <c r="U76" s="6">
        <f>R76*H76/G76</f>
        <v>4.0577528630080122E-2</v>
      </c>
      <c r="V76" s="6">
        <f t="shared" si="31"/>
        <v>-2.1771491085597294E-2</v>
      </c>
      <c r="W76" s="6">
        <f t="shared" si="32"/>
        <v>0.20707553849629651</v>
      </c>
      <c r="X76" s="6">
        <f t="shared" si="32"/>
        <v>0.18309970301088774</v>
      </c>
      <c r="Y76" s="6">
        <f>W76+X76</f>
        <v>0.39017524150718425</v>
      </c>
      <c r="Z76" s="6">
        <f>J76-K76</f>
        <v>4.5747326571006081E-2</v>
      </c>
      <c r="AA76" s="6">
        <f>W76-X76</f>
        <v>2.397583548540877E-2</v>
      </c>
      <c r="AB76" s="6"/>
      <c r="AF76" s="73"/>
      <c r="AG76" s="73"/>
    </row>
    <row r="77" spans="1:87">
      <c r="A77" s="91"/>
      <c r="B77" s="17">
        <v>2017</v>
      </c>
      <c r="C77" s="85">
        <v>2263.35</v>
      </c>
      <c r="D77" s="85">
        <v>1843.79</v>
      </c>
      <c r="E77" s="16">
        <f t="shared" si="33"/>
        <v>7.9003446747042988E-2</v>
      </c>
      <c r="F77" s="16">
        <f t="shared" si="33"/>
        <v>0.16112800942107014</v>
      </c>
      <c r="G77" s="84">
        <v>82075.429999999993</v>
      </c>
      <c r="H77" s="32">
        <v>6.7518000000000002</v>
      </c>
      <c r="I77" s="16">
        <f t="shared" si="30"/>
        <v>0.33786710410167814</v>
      </c>
      <c r="J77" s="52">
        <f>C77*H77/G77</f>
        <v>0.1861907580624311</v>
      </c>
      <c r="K77" s="53">
        <f>D77*H77/G77</f>
        <v>0.15167634603924707</v>
      </c>
      <c r="N77" s="59"/>
      <c r="P77" s="3">
        <v>2017</v>
      </c>
      <c r="Q77" s="65">
        <v>228.09</v>
      </c>
      <c r="R77" s="65">
        <v>467.59</v>
      </c>
      <c r="S77" s="71">
        <f>Q77-R77</f>
        <v>-239.49999999999997</v>
      </c>
      <c r="T77" s="6">
        <f>Q77*H77/G77</f>
        <v>1.8763447989245993E-2</v>
      </c>
      <c r="U77" s="6">
        <f>R77*H77/G77</f>
        <v>3.8465520826391042E-2</v>
      </c>
      <c r="V77" s="6">
        <f t="shared" si="31"/>
        <v>-1.9702072837145049E-2</v>
      </c>
      <c r="W77" s="6">
        <f t="shared" ref="W77:W79" si="34">J77+T77</f>
        <v>0.20495420605167708</v>
      </c>
      <c r="X77" s="6">
        <f t="shared" ref="X77:X79" si="35">K77+U77</f>
        <v>0.19014186686563811</v>
      </c>
      <c r="Y77" s="6">
        <f t="shared" ref="Y77:Y79" si="36">W77+X77</f>
        <v>0.39509607291731519</v>
      </c>
      <c r="Z77" s="6">
        <f t="shared" ref="Z77:Z79" si="37">J77-K77</f>
        <v>3.4514412023184032E-2</v>
      </c>
      <c r="AA77" s="6">
        <f t="shared" ref="AA77:AA79" si="38">W77-X77</f>
        <v>1.481233918603897E-2</v>
      </c>
      <c r="AB77" s="6"/>
    </row>
    <row r="78" spans="1:87">
      <c r="B78" s="17">
        <v>2018</v>
      </c>
      <c r="C78" s="85">
        <v>2486.6799999999998</v>
      </c>
      <c r="D78" s="85">
        <v>2135.73</v>
      </c>
      <c r="E78" s="16">
        <f t="shared" ref="E78:E79" si="39">(C78-C77)/C77</f>
        <v>9.8672322000574339E-2</v>
      </c>
      <c r="F78" s="16">
        <f t="shared" ref="F78:F79" si="40">(D78-D77)/D77</f>
        <v>0.15833690387733965</v>
      </c>
      <c r="G78" s="84">
        <v>90030.95</v>
      </c>
      <c r="H78" s="31">
        <v>6.6173999999999999</v>
      </c>
      <c r="I78" s="16">
        <f t="shared" si="30"/>
        <v>0.33975356179180605</v>
      </c>
      <c r="J78" s="52">
        <f>C78*H78/G78</f>
        <v>0.1827744373684827</v>
      </c>
      <c r="K78" s="53">
        <f>D78*H78/G78</f>
        <v>0.15697912442332332</v>
      </c>
      <c r="N78" s="59"/>
      <c r="P78" s="72">
        <v>2018</v>
      </c>
      <c r="Q78" s="65">
        <v>266.83999999999997</v>
      </c>
      <c r="R78" s="65">
        <v>525.04</v>
      </c>
      <c r="S78" s="71">
        <f>Q78-R78</f>
        <v>-258.2</v>
      </c>
      <c r="T78" s="6">
        <f>Q78*H78/G78</f>
        <v>1.9613111002383068E-2</v>
      </c>
      <c r="U78" s="6">
        <f>R78*H78/G78</f>
        <v>3.8591169992097163E-2</v>
      </c>
      <c r="V78" s="6">
        <f t="shared" si="31"/>
        <v>-1.8978058989714094E-2</v>
      </c>
      <c r="W78" s="6">
        <f t="shared" si="34"/>
        <v>0.20238754837086576</v>
      </c>
      <c r="X78" s="6">
        <f t="shared" si="35"/>
        <v>0.19557029441542048</v>
      </c>
      <c r="Y78" s="6">
        <f t="shared" si="36"/>
        <v>0.39795784278628621</v>
      </c>
      <c r="Z78" s="6">
        <f t="shared" si="37"/>
        <v>2.5795312945159382E-2</v>
      </c>
      <c r="AA78" s="6">
        <f t="shared" si="38"/>
        <v>6.8172539554452738E-3</v>
      </c>
      <c r="AB78" s="6"/>
    </row>
    <row r="79" spans="1:87">
      <c r="B79" s="21">
        <v>2019</v>
      </c>
      <c r="C79" s="85">
        <f>17234.2/H79</f>
        <v>2498.2532434587229</v>
      </c>
      <c r="D79" s="85">
        <f>14316.2/H79</f>
        <v>2075.2627382764367</v>
      </c>
      <c r="E79" s="16">
        <f t="shared" si="39"/>
        <v>4.6540943984441216E-3</v>
      </c>
      <c r="F79" s="16">
        <f t="shared" si="40"/>
        <v>-2.8312221921105801E-2</v>
      </c>
      <c r="G79" s="84">
        <v>99086.5</v>
      </c>
      <c r="H79" s="86">
        <v>6.8985000000000003</v>
      </c>
      <c r="I79" s="16">
        <f t="shared" si="30"/>
        <v>0.31841270001463368</v>
      </c>
      <c r="J79" s="52">
        <f>C79*H79/G79</f>
        <v>0.17393085839140549</v>
      </c>
      <c r="K79" s="53">
        <f>D79*H79/G79</f>
        <v>0.14448184162322819</v>
      </c>
      <c r="N79" s="59"/>
      <c r="P79" s="3">
        <v>2019</v>
      </c>
      <c r="Q79" s="65">
        <f>1956.4/H79</f>
        <v>283.59788359788359</v>
      </c>
      <c r="R79" s="65">
        <f>3458.9/H79</f>
        <v>501.39885482351235</v>
      </c>
      <c r="S79" s="71">
        <f>Q79-R79</f>
        <v>-217.80097122562876</v>
      </c>
      <c r="T79" s="6">
        <f>Q79*H79/G79</f>
        <v>1.9744364772193993E-2</v>
      </c>
      <c r="U79" s="6">
        <f>R79*H79/G79</f>
        <v>3.4907883515917913E-2</v>
      </c>
      <c r="V79" s="6">
        <f t="shared" si="31"/>
        <v>-1.5163518743723918E-2</v>
      </c>
      <c r="W79" s="6">
        <f t="shared" si="34"/>
        <v>0.19367522316359947</v>
      </c>
      <c r="X79" s="6">
        <f t="shared" si="35"/>
        <v>0.17938972513914611</v>
      </c>
      <c r="Y79" s="6">
        <f t="shared" si="36"/>
        <v>0.37306494830274561</v>
      </c>
      <c r="Z79" s="6">
        <f t="shared" si="37"/>
        <v>2.9449016768177294E-2</v>
      </c>
      <c r="AA79" s="6">
        <f t="shared" si="38"/>
        <v>1.4285498024453364E-2</v>
      </c>
      <c r="AB79" s="6"/>
    </row>
    <row r="80" spans="1:87" ht="15.6">
      <c r="C80" s="85"/>
      <c r="D80" s="85"/>
      <c r="E80" s="75"/>
      <c r="F80" s="76"/>
      <c r="G80" s="77"/>
      <c r="H80" s="74"/>
      <c r="I80" s="76"/>
      <c r="J80" s="76"/>
      <c r="K80" s="76"/>
      <c r="N80" s="59"/>
      <c r="S80" s="71"/>
      <c r="T80" s="6"/>
      <c r="U80" s="6"/>
      <c r="V80" s="6"/>
      <c r="W80" s="6"/>
      <c r="X80" s="6"/>
      <c r="Y80" s="67"/>
      <c r="Z80" s="79"/>
      <c r="AA80" s="6"/>
      <c r="AB80" s="6"/>
    </row>
    <row r="81" spans="3:27">
      <c r="E81" s="5"/>
      <c r="F81" s="5"/>
      <c r="G81" s="78"/>
      <c r="I81" s="11"/>
      <c r="J81" s="5"/>
      <c r="K81" s="5"/>
      <c r="N81" s="59"/>
      <c r="Q81" s="3" t="s">
        <v>41</v>
      </c>
      <c r="R81" s="3" t="s">
        <v>41</v>
      </c>
      <c r="S81" s="3" t="s">
        <v>41</v>
      </c>
      <c r="T81" s="6" t="s">
        <v>61</v>
      </c>
      <c r="U81" s="6" t="s">
        <v>45</v>
      </c>
      <c r="V81" s="6" t="s">
        <v>60</v>
      </c>
      <c r="W81" s="3" t="s">
        <v>46</v>
      </c>
      <c r="X81" s="3" t="s">
        <v>46</v>
      </c>
      <c r="Y81" s="3" t="s">
        <v>46</v>
      </c>
      <c r="Z81" s="3" t="s">
        <v>64</v>
      </c>
      <c r="AA81" s="3" t="s">
        <v>46</v>
      </c>
    </row>
    <row r="82" spans="3:27">
      <c r="E82" s="5"/>
      <c r="F82" s="5"/>
      <c r="G82" s="73"/>
      <c r="I82" s="11"/>
      <c r="J82" s="5"/>
      <c r="K82" s="5"/>
      <c r="N82" s="59"/>
      <c r="Q82" s="3" t="s">
        <v>43</v>
      </c>
      <c r="R82" s="3" t="s">
        <v>42</v>
      </c>
      <c r="S82" s="3" t="s">
        <v>44</v>
      </c>
      <c r="T82" s="6" t="s">
        <v>1</v>
      </c>
      <c r="U82" s="6" t="s">
        <v>1</v>
      </c>
      <c r="V82" s="6" t="s">
        <v>1</v>
      </c>
      <c r="W82" s="3" t="s">
        <v>41</v>
      </c>
      <c r="X82" s="3" t="s">
        <v>41</v>
      </c>
      <c r="Y82" s="3" t="s">
        <v>41</v>
      </c>
      <c r="Z82" s="3" t="s">
        <v>57</v>
      </c>
      <c r="AA82" s="3" t="s">
        <v>41</v>
      </c>
    </row>
    <row r="83" spans="3:27">
      <c r="E83" s="5"/>
      <c r="G83" s="5"/>
      <c r="I83" s="11"/>
      <c r="J83" s="5"/>
      <c r="K83" s="5"/>
      <c r="N83" s="59"/>
      <c r="T83" s="6"/>
      <c r="U83" s="6"/>
      <c r="V83" s="6"/>
      <c r="W83" s="3" t="s">
        <v>62</v>
      </c>
      <c r="X83" s="3" t="s">
        <v>63</v>
      </c>
      <c r="Y83" s="3" t="s">
        <v>47</v>
      </c>
      <c r="AA83" s="3" t="s">
        <v>57</v>
      </c>
    </row>
    <row r="84" spans="3:27">
      <c r="E84" s="5"/>
      <c r="G84" s="5"/>
      <c r="I84" s="5"/>
      <c r="J84" s="5"/>
      <c r="K84" s="5"/>
      <c r="N84" s="59"/>
      <c r="P84" s="3" t="s">
        <v>65</v>
      </c>
      <c r="Y84" s="3" t="s">
        <v>1</v>
      </c>
    </row>
    <row r="85" spans="3:27">
      <c r="N85" s="59"/>
      <c r="P85" s="3" t="s">
        <v>66</v>
      </c>
    </row>
    <row r="86" spans="3:27">
      <c r="N86" s="59"/>
    </row>
    <row r="87" spans="3:27">
      <c r="C87" s="81"/>
      <c r="N87" s="59"/>
      <c r="Q87" s="5"/>
      <c r="T87" s="5"/>
      <c r="Z87" s="80"/>
    </row>
    <row r="88" spans="3:27">
      <c r="N88" s="59"/>
      <c r="Q88" s="5"/>
      <c r="T88" s="5"/>
    </row>
    <row r="89" spans="3:27">
      <c r="N89" s="59"/>
      <c r="Q89" s="5"/>
      <c r="T89" s="5"/>
      <c r="V89" s="6"/>
    </row>
    <row r="90" spans="3:27">
      <c r="N90" s="59"/>
    </row>
    <row r="95" spans="3:27">
      <c r="E95" s="5"/>
      <c r="F95" s="5"/>
      <c r="G95" s="5"/>
      <c r="I95" s="5"/>
      <c r="J95" s="5"/>
      <c r="K95" s="5"/>
    </row>
  </sheetData>
  <phoneticPr fontId="3" type="noConversion"/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 Sources</vt:lpstr>
      <vt:lpstr>Main Data</vt:lpstr>
      <vt:lpstr>Figure 16.1</vt:lpstr>
      <vt:lpstr>Surplus Deficit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naughton</dc:creator>
  <cp:lastModifiedBy>Barry Naughton</cp:lastModifiedBy>
  <cp:lastPrinted>2018-05-03T17:28:26Z</cp:lastPrinted>
  <dcterms:created xsi:type="dcterms:W3CDTF">2004-06-17T20:13:07Z</dcterms:created>
  <dcterms:modified xsi:type="dcterms:W3CDTF">2020-03-23T23:02:28Z</dcterms:modified>
</cp:coreProperties>
</file>